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aecom.sharepoint.com/sites/ClimateXchange-ReviewofScottishWindfarmCarbonCalculator/Shared Documents/General/500_Deliverables/503_Deliverable_SecondDraft/"/>
    </mc:Choice>
  </mc:AlternateContent>
  <xr:revisionPtr revIDLastSave="40" documentId="8_{17B378CA-1072-469F-A355-FFB0BFFFA383}" xr6:coauthVersionLast="47" xr6:coauthVersionMax="47" xr10:uidLastSave="{32112696-8344-4329-A780-D57C0FC4FAFF}"/>
  <bookViews>
    <workbookView xWindow="-120" yWindow="-120" windowWidth="29040" windowHeight="15840" xr2:uid="{F15F70FF-5D05-4A66-9092-3933CB02B92E}"/>
  </bookViews>
  <sheets>
    <sheet name="Cover Sheet" sheetId="14" r:id="rId1"/>
    <sheet name="Summary of findings" sheetId="10" r:id="rId2"/>
    <sheet name="Background&gt;&gt;" sheetId="13" r:id="rId3"/>
    <sheet name="Core Data Input" sheetId="1" r:id="rId4"/>
    <sheet name="Casestudy" sheetId="7" r:id="rId5"/>
    <sheet name="Tests&gt;&gt;" sheetId="12" r:id="rId6"/>
    <sheet name="Bog Plants" sheetId="11" r:id="rId7"/>
    <sheet name="Peat Characteristics" sheetId="8"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FDS_HYPERLINK_TOGGLE_STATE__" hidden="1">"ON"</definedName>
    <definedName name="__IntlFixup" hidden="1">TRUE</definedName>
    <definedName name="_a1" localSheetId="0" hidden="1">{"mgmt forecast",#N/A,FALSE,"Mgmt Forecast";"dcf table",#N/A,FALSE,"Mgmt Forecast";"sensitivity",#N/A,FALSE,"Mgmt Forecast";"table inputs",#N/A,FALSE,"Mgmt Forecast";"calculations",#N/A,FALSE,"Mgmt Forecast"}</definedName>
    <definedName name="_a1" hidden="1">{"mgmt forecast",#N/A,FALSE,"Mgmt Forecast";"dcf table",#N/A,FALSE,"Mgmt Forecast";"sensitivity",#N/A,FALSE,"Mgmt Forecast";"table inputs",#N/A,FALSE,"Mgmt Forecast";"calculations",#N/A,FALSE,"Mgmt Forecast"}</definedName>
    <definedName name="_a2" localSheetId="0" hidden="1">{"mgmt forecast",#N/A,FALSE,"Mgmt Forecast";"dcf table",#N/A,FALSE,"Mgmt Forecast";"sensitivity",#N/A,FALSE,"Mgmt Forecast";"table inputs",#N/A,FALSE,"Mgmt Forecast";"calculations",#N/A,FALSE,"Mgmt Forecast"}</definedName>
    <definedName name="_a2" hidden="1">{"mgmt forecast",#N/A,FALSE,"Mgmt Forecast";"dcf table",#N/A,FALSE,"Mgmt Forecast";"sensitivity",#N/A,FALSE,"Mgmt Forecast";"table inputs",#N/A,FALSE,"Mgmt Forecast";"calculations",#N/A,FALSE,"Mgmt Forecast"}</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GSRATES_1" hidden="1">"CT30000120000728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1</definedName>
    <definedName name="_GSRATESR_1" hidden="1">#REF!</definedName>
    <definedName name="_GSRATESR_2" hidden="1">#REF!</definedName>
    <definedName name="_GSRATESR_3" hidden="1">#REF!</definedName>
    <definedName name="_GSRATESR_4" hidden="1">#REF!</definedName>
    <definedName name="_GSRATESR_5" hidden="1">#REF!</definedName>
    <definedName name="_GSRATESR_6" hidden="1">#REF!</definedName>
    <definedName name="_GSRATESR_7" hidden="1">#REF!</definedName>
    <definedName name="_GSRATESR_8" hidden="1">#REF!</definedName>
    <definedName name="_GSRATESR_9" hidden="1">#REF!</definedName>
    <definedName name="_Order1" hidden="1">0</definedName>
    <definedName name="_Order2" hidden="1">0</definedName>
    <definedName name="a" hidden="1">#REF!</definedName>
    <definedName name="aaa" hidden="1">#REF!</definedName>
    <definedName name="AAA_DOCTOPS" hidden="1">"AAA_SET"</definedName>
    <definedName name="AAA_dtemplate" hidden="1">"OFF"</definedName>
    <definedName name="AAA_duser" hidden="1">"OFF"</definedName>
    <definedName name="AAA_Options" hidden="1">"NYN"</definedName>
    <definedName name="AAA_u999999" hidden="1">"jmalinchak@970313143838"</definedName>
    <definedName name="AAB_Addin5" hidden="1">"AAB_Description for addin 5,Description for addin 5,Description for addin 5,Description for addin 5,Description for addin 5,Description for addin 5"</definedName>
    <definedName name="ad">'[1]Model Settings'!$C$4</definedName>
    <definedName name="AdditionalPolicyCost_Domestic">'[2]Policy billing'!$D$4</definedName>
    <definedName name="adf" localSheetId="0" hidden="1">{"standalone1",#N/A,FALSE,"DCFBase";"standalone2",#N/A,FALSE,"DCFBase"}</definedName>
    <definedName name="adf" hidden="1">{"standalone1",#N/A,FALSE,"DCFBase";"standalone2",#N/A,FALSE,"DCFBase"}</definedName>
    <definedName name="ADopsterling" localSheetId="0" hidden="1">{#N/A,#N/A,FALSE,"Summary";#N/A,#N/A,FALSE,"CF";#N/A,#N/A,FALSE,"P&amp;L";#N/A,#N/A,FALSE,"BS";#N/A,#N/A,FALSE,"Returns";#N/A,#N/A,FALSE,"Assumptions";#N/A,#N/A,FALSE,"Analysis"}</definedName>
    <definedName name="ADopsterling" hidden="1">{#N/A,#N/A,FALSE,"Summary";#N/A,#N/A,FALSE,"CF";#N/A,#N/A,FALSE,"P&amp;L";#N/A,#N/A,FALSE,"BS";#N/A,#N/A,FALSE,"Returns";#N/A,#N/A,FALSE,"Assumptions";#N/A,#N/A,FALSE,"Analysis"}</definedName>
    <definedName name="AirTemp">'[3]Input data'!$C$29</definedName>
    <definedName name="Alt_Chk_1_Hdg" hidden="1">#REF!</definedName>
    <definedName name="Alt_Chk_14_Hdg" hidden="1">#REF!</definedName>
    <definedName name="Alt_Chk_15_Hdg" hidden="1">#REF!</definedName>
    <definedName name="Alt_Chk_2_Hdg" hidden="1">#REF!</definedName>
    <definedName name="anscount" hidden="1">2</definedName>
    <definedName name="AutoGen_Capacity1">[2]Autogeneration!$C$12</definedName>
    <definedName name="AutoGen_Capacity2">[2]Autogeneration!$D$12</definedName>
    <definedName name="AutoGen_Capacity3">[2]Autogeneration!$E$12</definedName>
    <definedName name="AutoGen_Capacity4">[2]Autogeneration!$F$12</definedName>
    <definedName name="AutoGen_LoadFactor1">[4]Autogeneration!$C$8</definedName>
    <definedName name="AutoGen_LoadFactor2">[4]Autogeneration!$D$8</definedName>
    <definedName name="AutoGen_LoadFactor3">[5]Autogeneration!$E$8</definedName>
    <definedName name="AutoGen_LoadFactor4">[2]Autogeneration!$F$8</definedName>
    <definedName name="AvSiteCapacity">'[6]IRR Calc'!$F$19</definedName>
    <definedName name="B_Regs">'[7]Source Numbers for Master Lists'!$J$13:$J$17</definedName>
    <definedName name="bghj" hidden="1">#REF!</definedName>
    <definedName name="BiomassTransport">'[3]Input data'!$C$75</definedName>
    <definedName name="BiomassValue">'[3]Input data'!$C$69</definedName>
    <definedName name="BLPH1" hidden="1">#REF!</definedName>
    <definedName name="BLPH10" hidden="1">#REF!</definedName>
    <definedName name="BLPH11" hidden="1">#REF!</definedName>
    <definedName name="BLPH114" hidden="1">#REF!</definedName>
    <definedName name="BLPH115" hidden="1">#REF!</definedName>
    <definedName name="BLPH116" hidden="1">#REF!</definedName>
    <definedName name="BLPH117" hidden="1">#REF!</definedName>
    <definedName name="BLPH118" hidden="1">#REF!</definedName>
    <definedName name="BLPH119" hidden="1">#REF!</definedName>
    <definedName name="BLPH12" hidden="1">#REF!</definedName>
    <definedName name="BLPH121" hidden="1">#REF!</definedName>
    <definedName name="BLPH122" hidden="1">#REF!</definedName>
    <definedName name="BLPH123" hidden="1">#REF!</definedName>
    <definedName name="BLPH124"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prim"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5" hidden="1">#REF!</definedName>
    <definedName name="BLPH5prim" hidden="1">#REF!</definedName>
    <definedName name="BLPH6" hidden="1">#REF!</definedName>
    <definedName name="blph6bis" hidden="1">#REF!</definedName>
    <definedName name="BLPH6prim" hidden="1">#REF!</definedName>
    <definedName name="BLPH7" hidden="1">#REF!</definedName>
    <definedName name="BLPH8" hidden="1">#REF!</definedName>
    <definedName name="BLPH9" hidden="1">#REF!</definedName>
    <definedName name="BMGHIndex" hidden="1">"O"</definedName>
    <definedName name="C_T">'[7]Source Numbers for Master Lists'!$J$42:$J$43</definedName>
    <definedName name="CapPay1_AnnualMaxCapacity">'[2]Capacity Payment 1'!$C$11</definedName>
    <definedName name="CapPay1_ChargeBack">'[2]Capacity Payment 1'!$C$9</definedName>
    <definedName name="CapPay1_HurdleRateAdjustment">'[2]Capacity Payment 1'!$D$17</definedName>
    <definedName name="CapPay1_Index">'[2]Capacity Payment 1'!$C$17</definedName>
    <definedName name="CapPay1_Payment_Matrix">'[2]Capacity Payment 1'!$G$6</definedName>
    <definedName name="CapPay1_Switch_String">'[2]Capacity Payment 1'!$B$4</definedName>
    <definedName name="CapPay1_Tech">'[2]Capacity Payment 1'!$B$17</definedName>
    <definedName name="CarbonEmissions">#REF!</definedName>
    <definedName name="CarbonPrice_ChargeBack">#REF!</definedName>
    <definedName name="CBA_end">'[8]CBA control'!$C$19</definedName>
    <definedName name="CBA_start">'[8]CBA control'!$C$18</definedName>
    <definedName name="CBWorkbookPriority" hidden="1">-717821871</definedName>
    <definedName name="ccl">'[7]Source Numbers for Master Lists'!$J$21:$J$22</definedName>
    <definedName name="CfD1_AnnualMaxCapacity">'[2]CfD 1'!$C$15</definedName>
    <definedName name="CfD1_ChargeBack">'[2]CfD 1'!$C$13</definedName>
    <definedName name="CfD1_HurdleRateAdjustment">'[2]CfD 1'!$D$23</definedName>
    <definedName name="CfD1_Index">'[2]CfD 1'!$C$23</definedName>
    <definedName name="CfD1_Payment_Matrix">'[2]CfD 1'!$G$6</definedName>
    <definedName name="CfD1_PaymentType_String">'[2]CfD 1'!$C$9</definedName>
    <definedName name="CfD1_Switch_String">'[2]CfD 1'!$B$4</definedName>
    <definedName name="CfD1_Tech">'[2]CfD 1'!$B$23</definedName>
    <definedName name="CfD1_UpsideOption">'[2]CfD 1'!$C$11</definedName>
    <definedName name="CfD11_AllowForDistortion">#REF!</definedName>
    <definedName name="CfD11_AnnualMaxCapacity">#REF!</definedName>
    <definedName name="CfD11_ChargeBack">#REF!</definedName>
    <definedName name="CfD11_HurdleRateAdjustment">#REF!</definedName>
    <definedName name="CfD11_Index">#REF!</definedName>
    <definedName name="CfD11_Name_String">#REF!</definedName>
    <definedName name="CfD11_Payment_Matrix">#REF!</definedName>
    <definedName name="CfD11_PaymentType_String">#REF!</definedName>
    <definedName name="CfD11_ReferencePriceType">#REF!</definedName>
    <definedName name="CfD11_Switch_String">#REF!</definedName>
    <definedName name="CfD11_Tech">#REF!</definedName>
    <definedName name="CfD11_UpsideOption">#REF!</definedName>
    <definedName name="CfD19_AllowForDistortion">#REF!</definedName>
    <definedName name="CfD19_AnnualMaxCapacity">#REF!</definedName>
    <definedName name="CfD19_ChargeBack">#REF!</definedName>
    <definedName name="CfD19_HurdleRateAdjustment">#REF!</definedName>
    <definedName name="CfD19_Index">#REF!</definedName>
    <definedName name="CfD19_MerchantPPA_Matrix">#REF!</definedName>
    <definedName name="CfD19_Name_String">#REF!</definedName>
    <definedName name="CfD19_Payment_Matrix">#REF!</definedName>
    <definedName name="CfD19_PaymentType_String">#REF!</definedName>
    <definedName name="CfD19_ReferencePriceType">#REF!</definedName>
    <definedName name="CfD19_Switch_String">#REF!</definedName>
    <definedName name="CfD19_Tech">#REF!</definedName>
    <definedName name="CfD19_UpsideOption">#REF!</definedName>
    <definedName name="CfD19_VIUPPA_Matrix">#REF!</definedName>
    <definedName name="CfDcosts">#REF!</definedName>
    <definedName name="ChangeRange" hidden="1">#REF!</definedName>
    <definedName name="CO2limit1_ChargeBack">'[2]CO2 limits 1'!$C$15</definedName>
    <definedName name="CO2limit1_Index">'[2]CO2 limits 1'!$C$21</definedName>
    <definedName name="CO2limit1_Payment_Matrix">'[2]CO2 limits 1'!$G$6</definedName>
    <definedName name="CO2limit1_Switch_String">'[2]CO2 limits 1'!$B$4</definedName>
    <definedName name="CO2limit1_Tech">'[2]CO2 limits 1'!$B$21</definedName>
    <definedName name="CO2limit1_Type_String">'[2]CO2 limits 1'!$C$10</definedName>
    <definedName name="Comm_Calibrate">'[7]Source Numbers for Master Lists'!$E$85:$E$88</definedName>
    <definedName name="ConstructionDelays_Matrix">'[2]Outage rates (new and existing)'!$N$5</definedName>
    <definedName name="ContentsHelp" hidden="1">#REF!</definedName>
    <definedName name="Convert_km_to_miles">[9]Conversions!$F$52</definedName>
    <definedName name="CreateTable" hidden="1">#REF!</definedName>
    <definedName name="CtoBio">'[3]Input data'!$C$71</definedName>
    <definedName name="D_Premia">'[7]Source Numbers for Master Lists'!$E$51:$E$54</definedName>
    <definedName name="DailyLoadCurve_Matrix">#REF!</definedName>
    <definedName name="DarkSpreadEfficiency">'[2]Spark and Dark Spreads'!$C$5</definedName>
    <definedName name="DataFileLocation">[2]SheetManager!$C$20</definedName>
    <definedName name="DataFileName">[2]SheetManager!$C$21</definedName>
    <definedName name="dDM_mol">'[10]7a. C sequest. in trees (3PG)'!$C$54</definedName>
    <definedName name="DECC_DATA">[4]DATA!$L$7:$AW$424</definedName>
    <definedName name="DECC_PARAMETERS">[4]DATA!$G$7:$G$424</definedName>
    <definedName name="DECC_TECHS">[4]DATA!$L$6:$AW$6</definedName>
    <definedName name="DeleteRange" hidden="1">#REF!</definedName>
    <definedName name="DeleteTable" hidden="1">#REF!</definedName>
    <definedName name="Demand_Domestic">'[2]Demand Projections'!$C$5</definedName>
    <definedName name="Demand_NonDomestic">'[2]Demand Projections'!$D$5</definedName>
    <definedName name="Demand_Total">'[2]Demand Projections'!$E$5</definedName>
    <definedName name="DeRating_Index1">'[2]Capacity Margin Derating'!$C$5</definedName>
    <definedName name="DeRating_Index2">'[2]Capacity Margin Derating'!$D$5</definedName>
    <definedName name="DeRating_Tech">'[2]Capacity Margin Derating'!$B$5</definedName>
    <definedName name="dh" localSheetId="0" hidden="1">{#N/A,#N/A,FALSE,"Antony Financials";#N/A,#N/A,FALSE,"Cowboy Financials";#N/A,#N/A,FALSE,"Combined";#N/A,#N/A,FALSE,"Valuematrix";#N/A,#N/A,FALSE,"DCFAntony";#N/A,#N/A,FALSE,"DCFCowboy";#N/A,#N/A,FALSE,"DCFCombined"}</definedName>
    <definedName name="dh" hidden="1">{#N/A,#N/A,FALSE,"Antony Financials";#N/A,#N/A,FALSE,"Cowboy Financials";#N/A,#N/A,FALSE,"Combined";#N/A,#N/A,FALSE,"Valuematrix";#N/A,#N/A,FALSE,"DCFAntony";#N/A,#N/A,FALSE,"DCFCowboy";#N/A,#N/A,FALSE,"DCFCombined"}</definedName>
    <definedName name="DistInFront">'[3]Input data'!$C$56</definedName>
    <definedName name="DistInFrontLargeClear">'[3]Input data'!$C$57</definedName>
    <definedName name="DistToBiofuel">'[3]Input data'!$C$11</definedName>
    <definedName name="dj" localSheetId="0" hidden="1">{#N/A,#N/A,FALSE,"CreditStat";#N/A,#N/A,FALSE,"SPbrkup";#N/A,#N/A,FALSE,"MerSPsyn";#N/A,#N/A,FALSE,"MerSPwKCsyn";#N/A,#N/A,FALSE,"MerSPwKCsyn (2)";#N/A,#N/A,FALSE,"CreditStat (2)"}</definedName>
    <definedName name="dj" hidden="1">{#N/A,#N/A,FALSE,"CreditStat";#N/A,#N/A,FALSE,"SPbrkup";#N/A,#N/A,FALSE,"MerSPsyn";#N/A,#N/A,FALSE,"MerSPwKCsyn";#N/A,#N/A,FALSE,"MerSPwKCsyn (2)";#N/A,#N/A,FALSE,"CreditStat (2)"}</definedName>
    <definedName name="DME_LocalFile" hidden="1">"True"</definedName>
    <definedName name="EDF_Biofuel">'[2]EDF Pricing Assumptions'!$G$6</definedName>
    <definedName name="EDF_CarbonHigh">'[2]EDF Pricing Assumptions'!$J$6</definedName>
    <definedName name="EDF_CarbonLow">'[2]EDF Pricing Assumptions'!$H$6</definedName>
    <definedName name="EDF_CarbonMedium">'[2]EDF Pricing Assumptions'!$I$6</definedName>
    <definedName name="EDF_Coal">'[2]EDF Pricing Assumptions'!$C$6</definedName>
    <definedName name="EDF_Gas">'[2]EDF Pricing Assumptions'!$D$6</definedName>
    <definedName name="EDF_Oil">'[2]EDF Pricing Assumptions'!$E$6</definedName>
    <definedName name="EDF_SeasonAdj_Biofuel">'[2]EDF Pricing Assumptions'!$P$6</definedName>
    <definedName name="EDF_SeasonAdj_Carbon">'[2]EDF Pricing Assumptions'!$Q$6</definedName>
    <definedName name="EDF_SeasonAdj_Coal">'[2]EDF Pricing Assumptions'!$M$6</definedName>
    <definedName name="EDF_SeasonAdj_Gas">'[2]EDF Pricing Assumptions'!$N$6</definedName>
    <definedName name="EDF_SeasonAdj_Season">'[2]EDF Pricing Assumptions'!$L$6</definedName>
    <definedName name="EDF_SeasonAdj_Uranium">'[2]EDF Pricing Assumptions'!$O$6</definedName>
    <definedName name="EDF_Uranium">'[2]EDF Pricing Assumptions'!$F$6</definedName>
    <definedName name="EDF_Year">'[2]EDF Pricing Assumptions'!$B$6</definedName>
    <definedName name="EDF_Year1">'[11]Model Settings'!$C$4</definedName>
    <definedName name="EFFossilFuel">'[3]Input data'!$C$80</definedName>
    <definedName name="elas">'[7]Source Numbers for Master Lists'!$A$16:$A$18</definedName>
    <definedName name="EndogenousBuild">#REF!</definedName>
    <definedName name="EndogenousRetirement_String">'[2]Model Settings'!$C$25</definedName>
    <definedName name="Err_Chk_1_Hdg" hidden="1">#REF!</definedName>
    <definedName name="Err_Chk_11_Hdg" hidden="1">#REF!</definedName>
    <definedName name="Err_Chk_13_Hdg" hidden="1">#REF!</definedName>
    <definedName name="Err_Chk_14_Hdg" hidden="1">#REF!</definedName>
    <definedName name="Err_Chk_15_Hdg" hidden="1">#REF!</definedName>
    <definedName name="Err_Chk_2_Hdg" hidden="1">#REF!</definedName>
    <definedName name="Err_Chk_3_Hdg" hidden="1">#REF!</definedName>
    <definedName name="Err_Chk_4_Hdg" hidden="1">#REF!</definedName>
    <definedName name="ert" hidden="1">#REF!</definedName>
    <definedName name="ExistingPlant_Name">'[2]Existing Plant'!$B$5</definedName>
    <definedName name="ExternalPolicyCost_Domestic">'[2]Policy billing'!$E$4</definedName>
    <definedName name="ExternalPolicyCost_NonDomestic">'[2]Policy billing'!$F$4</definedName>
    <definedName name="FarmLife">'[3]Input data'!$C$15</definedName>
    <definedName name="FellingEmissions">'[3]Input data'!$C$73</definedName>
    <definedName name="FF_Price_Scenario">'[12]Constants &amp; Parameters'!$C$16</definedName>
    <definedName name="finance_yn">'[13]CBA control'!$C$28</definedName>
    <definedName name="FIT_Number">'[2]Policy Overview'!$E$14</definedName>
    <definedName name="FIT1_AnnualMaxCapacity">'[2]Feed-in tariff 1'!$C$14</definedName>
    <definedName name="FIT1_ChargeBack">'[2]Feed-in tariff 1'!$C$15</definedName>
    <definedName name="FIT1_HurdleRateAdjustment">'[2]Feed-in tariff 1'!$D$20</definedName>
    <definedName name="FIT1_Index">'[2]Feed-in tariff 1'!$C$20</definedName>
    <definedName name="FIT1_Payment_Matrix">'[2]Feed-in tariff 1'!$G$6</definedName>
    <definedName name="FIT1_PaymentIndex_String">'[2]Feed-in tariff 1'!$C$11</definedName>
    <definedName name="FIT1_PaymentType_String">'[2]Feed-in tariff 1'!$C$10</definedName>
    <definedName name="FIT1_Switch_String">'[2]Feed-in tariff 1'!$B$4</definedName>
    <definedName name="FIT1_Tech">'[2]Feed-in tariff 1'!$B$20</definedName>
    <definedName name="FIT8_AnnualMaxCapacity">#REF!</definedName>
    <definedName name="FIT8_ChargeBack">#REF!</definedName>
    <definedName name="FIT8_HurdleRateAdjustment">#REF!</definedName>
    <definedName name="FIT8_Index">#REF!</definedName>
    <definedName name="FIT8_Name_String">#REF!</definedName>
    <definedName name="FIT8_Payment_Matrix">#REF!</definedName>
    <definedName name="FIT8_PaymentIndex_String">#REF!</definedName>
    <definedName name="FIT8_PaymentType_String">#REF!</definedName>
    <definedName name="FIT8_Switch_String">#REF!</definedName>
    <definedName name="FIT8_Tech">#REF!</definedName>
    <definedName name="ForestAge">'[3]Input data'!$C$52</definedName>
    <definedName name="ForestWidth">'[3]Input data'!$C$58</definedName>
    <definedName name="Fossil_fuel">'[7]Source Numbers for Master Lists'!$A$6:$A$8</definedName>
    <definedName name="FuelAssumptions_CalorificValue">'[2]Fuel Assumptions'!$D$5</definedName>
    <definedName name="FuelAssumptions_CarbonRate">'[2]Fuel Assumptions'!$F$5</definedName>
    <definedName name="FuelAssumptions_Fuel">'[2]Fuel Assumptions'!$B$5</definedName>
    <definedName name="FuelAssumptions_NonFuelCost">'[2]Fuel Assumptions'!$E$5</definedName>
    <definedName name="FuelAssumptions_Units">'[2]Fuel Assumptions'!$C$5</definedName>
    <definedName name="FuelPriceWeights">OFFSET('[14]Fuel price weights'!$D4,0,0,1,'[14]Fuel price weights'!$C$5)</definedName>
    <definedName name="GD">'[7]Source Numbers for Master Lists'!$J$25:$J$26</definedName>
    <definedName name="gDM_mol">'[10]7a. C sequest. in trees (3PG)'!$C$54</definedName>
    <definedName name="Generation_Techs">[8]Generation!$A$3:$A$78</definedName>
    <definedName name="GenerationSummary">#REF!</definedName>
    <definedName name="gh" localSheetId="0" hidden="1">{#N/A,#N/A,FALSE,"CreditStat";#N/A,#N/A,FALSE,"SPbrkup";#N/A,#N/A,FALSE,"MerSPsyn";#N/A,#N/A,FALSE,"MerSPwKCsyn";#N/A,#N/A,FALSE,"MerSPwKCsyn (2)";#N/A,#N/A,FALSE,"CreditStat (2)"}</definedName>
    <definedName name="gh" hidden="1">{#N/A,#N/A,FALSE,"CreditStat";#N/A,#N/A,FALSE,"SPbrkup";#N/A,#N/A,FALSE,"MerSPsyn";#N/A,#N/A,FALSE,"MerSPwKCsyn";#N/A,#N/A,FALSE,"MerSPwKCsyn (2)";#N/A,#N/A,FALSE,"CreditStat (2)"}</definedName>
    <definedName name="Girokreditering" localSheetId="0"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irokreditering"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GlideChartMarker" hidden="1">"Chart!A1"</definedName>
    <definedName name="GlideDataMarker" hidden="1">"Data!A1"</definedName>
    <definedName name="GlideHiddenMarker" hidden="1">"Costcurvedata!A1"</definedName>
    <definedName name="GlideMaxCharts" hidden="1">7</definedName>
    <definedName name="HalfyearCfD">#REF!</definedName>
    <definedName name="HalfyearGeneration">#REF!</definedName>
    <definedName name="HalfyearRO">#REF!</definedName>
    <definedName name="HHReached">'[7]Source Numbers for Master Lists'!$A$34:$A$34</definedName>
    <definedName name="HL_Alt_Chk_1" hidden="1">#REF!</definedName>
    <definedName name="HL_Alt_Chk_14" hidden="1">#REF!</definedName>
    <definedName name="HL_Alt_Chk_15" hidden="1">#REF!</definedName>
    <definedName name="HL_Alt_Chk_2" hidden="1">#REF!</definedName>
    <definedName name="HL_Err_Chk_1" hidden="1">#REF!</definedName>
    <definedName name="HL_Err_Chk_11" hidden="1">#REF!</definedName>
    <definedName name="HL_Err_Chk_13" hidden="1">#REF!</definedName>
    <definedName name="HL_Err_Chk_14" hidden="1">#REF!</definedName>
    <definedName name="HL_Err_Chk_15" hidden="1">#REF!</definedName>
    <definedName name="HL_Err_Chk_2" hidden="1">#REF!</definedName>
    <definedName name="HL_Err_Chk_3" hidden="1">#REF!</definedName>
    <definedName name="HL_Err_Chk_4" hidden="1">#REF!</definedName>
    <definedName name="hnjkl" hidden="1">#REF!</definedName>
    <definedName name="HR_adjust">'[8]CBA control'!$D$36</definedName>
    <definedName name="HR_Adjust_end">'[8]CBA control'!$F$36</definedName>
    <definedName name="HR_adjust_start">'[8]CBA control'!$E$36</definedName>
    <definedName name="impact_list">[15]Welcome!$C$14:$C$16</definedName>
    <definedName name="Include_NI_yn">'[4]Model Settings'!$C$25</definedName>
    <definedName name="Include_predev">'[16]Model Settings'!$C$27</definedName>
    <definedName name="Ind_Calibrate">'[7]Source Numbers for Master Lists'!$E$91:$E$93</definedName>
    <definedName name="indelec">[7]Consumption!$P$8:$P$11</definedName>
    <definedName name="indgas">[7]Consumption!$W$8:$W$10</definedName>
    <definedName name="InstalledCapacityPivot">#REF!</definedName>
    <definedName name="InstalledCapacityPivot_OtherResBuild">#REF!</definedName>
    <definedName name="Interconnector_Capacity">[2]Interconnectors!$E$5</definedName>
    <definedName name="Interconnector_Included">[2]Interconnectors!$C$5</definedName>
    <definedName name="Interconnector_SRMC_Matrix">[2]Interconnectors!$G$5</definedName>
    <definedName name="Interconnector_StartDate">[2]Interconnectors!$D$5</definedName>
    <definedName name="InterconnectorFixedFlow2_Capacity">#REF!</definedName>
    <definedName name="InterconnectorFixedFlow2_IntraDayFlowRate_Matrix">#REF!</definedName>
    <definedName name="InterconnectorFixedFlow2_Name_String">#REF!</definedName>
    <definedName name="InterconnectorFixedFlow2_OnOff_String">#REF!</definedName>
    <definedName name="IntraDayCalculationRange">#REF!</definedName>
    <definedName name="IntraDayOutput">#REF!</definedName>
    <definedName name="IntraDayOutputHeadings">#REF!</definedName>
    <definedName name="IntraDaySeason">#REF!</definedName>
    <definedName name="IntraDaySeasonEnd">#REF!</definedName>
    <definedName name="IntraDaySeasonStart">#REF!</definedName>
    <definedName name="IntraDayType">#REF!</definedName>
    <definedName name="IntraDayTypeEnd">#REF!</definedName>
    <definedName name="IntraDayTypeStart">#REF!</definedName>
    <definedName name="IntraDayWindLevel">#REF!</definedName>
    <definedName name="IntraDayWindLevelEnd">#REF!</definedName>
    <definedName name="IntraDayWindLevelStart">#REF!</definedName>
    <definedName name="IntraDayYear">#REF!</definedName>
    <definedName name="IntraDayYearEnd">#REF!</definedName>
    <definedName name="IntraDayYearStart">#REF!</definedName>
    <definedName name="Intstep">'[10]7a. C sequest. in trees (3PG)'!$C$58</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39476.0172685185</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jazz" localSheetId="0" hidden="1">{#N/A,#N/A,FALSE,"Spain MKT";#N/A,#N/A,FALSE,"Assumptions";#N/A,#N/A,FALSE,"Adve";#N/A,#N/A,FALSE,"E-Commerce";#N/A,#N/A,FALSE,"Opex";#N/A,#N/A,FALSE,"P&amp;L";#N/A,#N/A,FALSE,"FCF &amp; DCF"}</definedName>
    <definedName name="jazz" hidden="1">{#N/A,#N/A,FALSE,"Spain MKT";#N/A,#N/A,FALSE,"Assumptions";#N/A,#N/A,FALSE,"Adve";#N/A,#N/A,FALSE,"E-Commerce";#N/A,#N/A,FALSE,"Opex";#N/A,#N/A,FALSE,"P&amp;L";#N/A,#N/A,FALSE,"FCF &amp; DCF"}</definedName>
    <definedName name="jazz2" localSheetId="0" hidden="1">{#N/A,#N/A,FALSE,"Spain MKT";#N/A,#N/A,FALSE,"Assumptions";#N/A,#N/A,FALSE,"Adve";#N/A,#N/A,FALSE,"E-Commerce";#N/A,#N/A,FALSE,"Opex";#N/A,#N/A,FALSE,"P&amp;L";#N/A,#N/A,FALSE,"FCF &amp; DCF"}</definedName>
    <definedName name="jazz2" hidden="1">{#N/A,#N/A,FALSE,"Spain MKT";#N/A,#N/A,FALSE,"Assumptions";#N/A,#N/A,FALSE,"Adve";#N/A,#N/A,FALSE,"E-Commerce";#N/A,#N/A,FALSE,"Opex";#N/A,#N/A,FALSE,"P&amp;L";#N/A,#N/A,FALSE,"FCF &amp; DCF"}</definedName>
    <definedName name="jh" localSheetId="0" hidden="1">{#N/A,#N/A,FALSE,"CreditStat";#N/A,#N/A,FALSE,"SPbrkup";#N/A,#N/A,FALSE,"MerSPsyn";#N/A,#N/A,FALSE,"MerSPwKCsyn";#N/A,#N/A,FALSE,"MerSPwKCsyn (2)";#N/A,#N/A,FALSE,"CreditStat (2)"}</definedName>
    <definedName name="jh" hidden="1">{#N/A,#N/A,FALSE,"CreditStat";#N/A,#N/A,FALSE,"SPbrkup";#N/A,#N/A,FALSE,"MerSPsyn";#N/A,#N/A,FALSE,"MerSPwKCsyn";#N/A,#N/A,FALSE,"MerSPwKCsyn (2)";#N/A,#N/A,FALSE,"CreditStat (2)"}</definedName>
    <definedName name="kjhkjh" localSheetId="0" hidden="1">{#N/A,#N/A,FALSE,"ORIX CSC"}</definedName>
    <definedName name="kjhkjh" hidden="1">{#N/A,#N/A,FALSE,"ORIX CSC"}</definedName>
    <definedName name="limcount" hidden="1">1</definedName>
    <definedName name="List_business_user_size">'[17]Source Numbers for Master Lists'!$A$16:$A$17</definedName>
    <definedName name="List_CCA">'[17]Source Numbers for Master Lists'!$A$112:$A$113</definedName>
    <definedName name="List_CPF">'[17]Source Numbers for Master Lists'!#REF!</definedName>
    <definedName name="List_EII_Elec_Gas_Ratio">'[17]Source Numbers for Master Lists'!$A$24:$A$26</definedName>
    <definedName name="List_Elec_NonDom_Size">'[17]Source Numbers for Master Lists'!$A$12:$A$13</definedName>
    <definedName name="List_Fossil_fuel">'[17]Source Numbers for Master Lists'!$A$6:$A$8</definedName>
    <definedName name="List_Gas_NonDom_Size">'[17]Source Numbers for Master Lists'!$A$20:$A$21</definedName>
    <definedName name="List_Ind_Calibrate">'[17]Source Numbers for Master Lists'!$A$90:$A$95</definedName>
    <definedName name="List_Measures">'[17]Source Numbers for Master Lists'!$A$100:$A$102</definedName>
    <definedName name="List_NDWS">'[17]Source Numbers for Master Lists'!$A$82:$A$83</definedName>
    <definedName name="List_NonDom_Calibration">'[17]Source Numbers for Master Lists'!$A$86:$A$87</definedName>
    <definedName name="List_TDM">'[17]Source Numbers for Master Lists'!$A$54:$A$56</definedName>
    <definedName name="List_Var_WS_Elec">'[17]Source Numbers for Master Lists'!$A$29:$A$30</definedName>
    <definedName name="List_Wholesale">'[17]Source Numbers for Master Lists'!$A$59:$A$61</definedName>
    <definedName name="List_Yes_No">'[17]Source Numbers for Master Lists'!$A$33:$A$34</definedName>
    <definedName name="listFuels">OFFSET([14]Lists!$C$2, 1, 0, COUNTA([14]Lists!$C$1:$C$65536)-1, 1)</definedName>
    <definedName name="listPolicyCategories">OFFSET([14]Lists!$E$2, 1, 0, COUNTA([14]Lists!$E$1:$E$65536)-1, 1)</definedName>
    <definedName name="Lists_DDMNames">[8]Lists!$B$11:$B$85</definedName>
    <definedName name="Lists_TechNames">[8]Lists!$C$11:$C$85</definedName>
    <definedName name="Lists_TechNames2">[8]Lists!$D$11:$D$85</definedName>
    <definedName name="listScenarioLevels">OFFSET([14]Lists!$D$2, 1, 0, COUNTA([14]Lists!$D$1:$D$65536)-1, 1)</definedName>
    <definedName name="listSectors">OFFSET([14]Lists!$B$2, 1, 0, COUNTA([14]Lists!$B$1:$B$65536)-1, 1)</definedName>
    <definedName name="listTechnologies">OFFSET([14]Lists!$A$2, 1, 0, COUNTA([14]Lists!$A$1:$A$65536)-1, 1)</definedName>
    <definedName name="lkjlj"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kjlj"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LoadCurve_Winter_Matrix">'[2]Daily Load Curves'!$B$5</definedName>
    <definedName name="Losses_Distribution">[2]Losses!$C$6</definedName>
    <definedName name="Losses_Transmission">[2]Losses!$C$5</definedName>
    <definedName name="MC" localSheetId="0" hidden="1">{"Purchase 100 Cash",#N/A,FALSE,"Deal 1";#N/A,#N/A,FALSE,"Deal 1b"}</definedName>
    <definedName name="MC" hidden="1">{"Purchase 100 Cash",#N/A,FALSE,"Deal 1";#N/A,#N/A,FALSE,"Deal 1b"}</definedName>
    <definedName name="Merchant_ContractedPrice">'[18]Merchant Assumptions'!$C$9</definedName>
    <definedName name="Merchant_ContractedProportion">'[18]Merchant Assumptions'!$C$8</definedName>
    <definedName name="Merchant_CostDebt">'[18]Merchant Assumptions'!$C$5</definedName>
    <definedName name="Merchant_CostEquity">'[18]Merchant Assumptions'!$C$6</definedName>
    <definedName name="Merchant_Gearing">'[18]Merchant Assumptions'!$C$7</definedName>
    <definedName name="Merchant_HurdleRatePremium_NoPolicy">'[18]Merchant Assumptions'!$C$13</definedName>
    <definedName name="Merchant_HurdleRatePremium_Tech">'[18]Merchant Assumptions'!$B$13</definedName>
    <definedName name="MerrillPrintIt" hidden="1">#REF!</definedName>
    <definedName name="MethodAreaFelled">'[3]Input data'!$C$59</definedName>
    <definedName name="ModelName">[19]QA_Index!$C$6</definedName>
    <definedName name="molPAR_MJ">'[10]7a. C sequest. in trees (3PG)'!$C$55</definedName>
    <definedName name="Mothballing_AnnualLimit">'[2]Model Settings'!$C$29</definedName>
    <definedName name="Mothballing_TestPeriod1">'[2]Model Settings'!$C$26</definedName>
    <definedName name="Mothballing_TestPeriod2">'[2]Model Settings'!$C$27</definedName>
    <definedName name="Mothballing_YearsPreRetirement">'[2]Model Settings'!$C$28</definedName>
    <definedName name="MOut" localSheetId="0" hidden="1">{"CSC_1",#N/A,FALSE,"CSC Outputs";"CSC_2",#N/A,FALSE,"CSC Outputs"}</definedName>
    <definedName name="MOut" hidden="1">{"CSC_1",#N/A,FALSE,"CSC Outputs";"CSC_2",#N/A,FALSE,"CSC Outputs"}</definedName>
    <definedName name="NDWS">'[7]Source Numbers for Master Lists'!$E$81:$E$82</definedName>
    <definedName name="NetworkLosses">[8]Lists!$O$3</definedName>
    <definedName name="NewBuild_InflationIndex">'[2]Model Settings'!$D$15</definedName>
    <definedName name="NewBuild_PricingYear">'[2]Model Settings'!$D$7</definedName>
    <definedName name="NewBuild_UtilisationYear">'[2]Model Settings'!$C$7</definedName>
    <definedName name="NewBuildScenario">#REF!</definedName>
    <definedName name="NewBuildScenarion">#REF!</definedName>
    <definedName name="NewPlant_Capacity">'[2]New Plant'!$BX$7</definedName>
    <definedName name="NewPlant_ConstructionPeriod">'[2]New Plant'!$BU$7</definedName>
    <definedName name="NewPlant_Lifetime">'[2]New Plant'!$BV$7</definedName>
    <definedName name="NewPlant_MaxLifetime">'[2]New Plant'!$BW$7</definedName>
    <definedName name="NewPlant_Type">'[2]New Plant'!$BT$7</definedName>
    <definedName name="NewPlantAvailable_Merchant">'[2]Plant Available for New Build'!$D$6</definedName>
    <definedName name="NewPlantAvailable_Tech">'[2]Plant Available for New Build'!$B$6</definedName>
    <definedName name="NewPlantAvailable_VIU">'[2]Plant Available for New Build'!$C$6</definedName>
    <definedName name="NewPlantCAPEX_Matrix">'[2]New Plant'!$B$7</definedName>
    <definedName name="NewPlantInfrastructureCost">'[2]New Plant'!$BF$7</definedName>
    <definedName name="NewPlantInfrastructureCost_Matrix">'[2]New Plant'!$BG$7</definedName>
    <definedName name="NewPlantPaymentPhasing_Matrix">'[2]New Plant'!$AS$7</definedName>
    <definedName name="NewRange" hidden="1">#REF!</definedName>
    <definedName name="NumberSites">'[6]IRR Calc'!$F$2</definedName>
    <definedName name="NumTurbines">'[3]Input data'!$C$13</definedName>
    <definedName name="op" localSheetId="0" hidden="1">{"mgmt forecast",#N/A,FALSE,"Mgmt Forecast";"dcf table",#N/A,FALSE,"Mgmt Forecast";"sensitivity",#N/A,FALSE,"Mgmt Forecast";"table inputs",#N/A,FALSE,"Mgmt Forecast";"calculations",#N/A,FALSE,"Mgmt Forecast"}</definedName>
    <definedName name="op" hidden="1">{"mgmt forecast",#N/A,FALSE,"Mgmt Forecast";"dcf table",#N/A,FALSE,"Mgmt Forecast";"sensitivity",#N/A,FALSE,"Mgmt Forecast";"table inputs",#N/A,FALSE,"Mgmt Forecast";"calculations",#N/A,FALSE,"Mgmt Forecast"}</definedName>
    <definedName name="OutageRates_PFMSheet">'[18]Outage rates (new and existing)'!#REF!</definedName>
    <definedName name="OutageRates_PlannedDuration">'[2]Outage rates (new and existing)'!$F$5</definedName>
    <definedName name="OutageRates_PlannedFrequency">'[2]Outage rates (new and existing)'!$E$5</definedName>
    <definedName name="OutageRates_Tech">'[2]Outage rates (new and existing)'!$B$5</definedName>
    <definedName name="OutageRates_UnplannedDuration">'[2]Outage rates (new and existing)'!$H$5</definedName>
    <definedName name="OutageRates_UnplannedFrequency">#REF!</definedName>
    <definedName name="P_T">'[7]Source Numbers for Master Lists'!$A$20:$A$24</definedName>
    <definedName name="Pal_Workbook_GUID" hidden="1">"1LMS2U6TLKFBVGQISFA5FIYM"</definedName>
    <definedName name="PB_Assumption_EUA_PriceIndex_Value">'[17]Cycling - Assumptions'!$G$9</definedName>
    <definedName name="PB_Assumption_EUA_Unit_Value">'[17]Cycling - Assumptions'!$G$8</definedName>
    <definedName name="PB_BaseP_Column">'[20]Outputs for EEP Control Tool'!$E$7</definedName>
    <definedName name="PlantingAge">'[3]Input data'!$C$54</definedName>
    <definedName name="PolicyDemandSavings_Domestic">'[2]Policy Demand Reduction'!$C$5</definedName>
    <definedName name="PolicyDemandSavings_NonDomestic">'[2]Policy Demand Reduction'!$D$5</definedName>
    <definedName name="Print_CSC_Report_2" localSheetId="0" hidden="1">{"CSC_1",#N/A,FALSE,"CSC Outputs";"CSC_2",#N/A,FALSE,"CSC Outputs"}</definedName>
    <definedName name="Print_CSC_Report_2" hidden="1">{"CSC_1",#N/A,FALSE,"CSC Outputs";"CSC_2",#N/A,FALSE,"CSC Outputs"}</definedName>
    <definedName name="protective_marking_list">[15]Welcome!$C$20:$C$25</definedName>
    <definedName name="quality_list">[15]Welcome!$C$11:$C$13</definedName>
    <definedName name="RAB1_AnnualMaxCapacity">'[2]Regulated Asset Base 1'!$C$11</definedName>
    <definedName name="RAB1_ChargeBack">'[2]Regulated Asset Base 1'!$C$9</definedName>
    <definedName name="RAB1_HurdleRateAdjustment">'[2]Regulated Asset Base 1'!$D$14</definedName>
    <definedName name="RAB1_Index">'[2]Regulated Asset Base 1'!$C$14</definedName>
    <definedName name="RAB1_Switch_String">'[2]Regulated Asset Base 1'!$B$4</definedName>
    <definedName name="RAB1_Tech">'[2]Regulated Asset Base 1'!$B$14</definedName>
    <definedName name="RedefinePrintTableRange" hidden="1">#REF!</definedName>
    <definedName name="RemovalEmissions">'[3]Input data'!$C$74</definedName>
    <definedName name="ReplantYear">'[3]Input data'!$C$53</definedName>
    <definedName name="ReserveAdj_LargePlant">[2]Reserve!$C$6</definedName>
    <definedName name="ReserveAdj_WindGeneration">[2]Reserve!$D$6</definedName>
    <definedName name="Retail_Price">'[7]Source Numbers for Master Lists'!$E$57:$E$60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2</definedName>
    <definedName name="RiskExcelReportsGoInNewWorkbook">TRUE</definedName>
    <definedName name="RiskExcelReportsToGenerate">0</definedName>
    <definedName name="RiskFixedSeed">1</definedName>
    <definedName name="Riskflag_list">[15]Welcome!$C$17:$C$19</definedName>
    <definedName name="RiskGenerateExcelReportsAtEndOfSimulation">FALSE</definedName>
    <definedName name="RiskHasSettings">TRUE</definedName>
    <definedName name="RiskMinimizeOnStart">FALSE</definedName>
    <definedName name="RiskMonitorConvergence">FALSE</definedName>
    <definedName name="RiskMultipleCPUSupportEnabled" hidden="1">TRUE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ng.Emission.Generators_Parent">[21]Emission.Generators_data_C!$B:$B</definedName>
    <definedName name="rng.Emission.Generators_Property">[21]Emission.Generators_data_C!$F:$F</definedName>
    <definedName name="rng.Emission.Generators_Region">[21]Emission.Generators_data_C!$A:$A</definedName>
    <definedName name="rng.Generator_Category">[21]Generator_data_C!$E:$E</definedName>
    <definedName name="rng.Generator_Child">[21]Generator_data_C!$D:$D</definedName>
    <definedName name="rng.Generator_Property">[21]Generator_data_C!$F:$F</definedName>
    <definedName name="rng.Generator_Region">[21]Generator_data_C!$A:$A</definedName>
    <definedName name="rng.Generator_Units">[21]Generator_data_C!$H:$H</definedName>
    <definedName name="rng.GeneratorUC_Category">[21]Generator_data_UC!$E:$E</definedName>
    <definedName name="rng.GeneratorUC_Child">[21]Generator_data_UC!$D:$D</definedName>
    <definedName name="rng.GeneratorUC_Property">[21]Generator_data_UC!$F:$F</definedName>
    <definedName name="rng.GeneratorUC_Region">[21]Generator_data_UC!$A:$A</definedName>
    <definedName name="rng.LineUC_Child">[21]Line_data_UC!$D:$D</definedName>
    <definedName name="rng.LineUC_Property">[21]Line_data_UC!$F:$F</definedName>
    <definedName name="rng.LineUC_Units">[21]Line_data_UC!$H:$H</definedName>
    <definedName name="rng.Node_Child">[21]Node_data_C!$D:$D</definedName>
    <definedName name="rng.Node_Property">[21]Node_data_C!$F:$F</definedName>
    <definedName name="rng.Node_Units">[21]Node_data_C!$H:$H</definedName>
    <definedName name="rng.RegionUC_Child">[21]Region_data_UC!$D:$D</definedName>
    <definedName name="rng.RegionUC_Property">[21]Region_data_UC!$F:$F</definedName>
    <definedName name="rng.RegionUC_Units">[21]Region_data_UC!$H:$H</definedName>
    <definedName name="rng_CapitalCost">'[6]IRR Calc'!$B$48</definedName>
    <definedName name="Rng_Cycling_preset">'[17]Source Numbers for Master Lists'!$F$163</definedName>
    <definedName name="rng_detinput">'[13]CBA control'!#REF!</definedName>
    <definedName name="rng_Efficiency">'[6]IRR Calc'!$B$47</definedName>
    <definedName name="rng_elec_offset">[6]CONTROL!$T$16</definedName>
    <definedName name="rng_Elec_Output">'[6]IRR Calc'!$F$8</definedName>
    <definedName name="rng_Fuel_Offset">[6]CONTROL!$S$31</definedName>
    <definedName name="rng_FuelType">[6]CONTROL!$B$15</definedName>
    <definedName name="rng_gas_offset">[6]CONTROL!$S$16</definedName>
    <definedName name="rng_Heat_Output">'[6]IRR Calc'!$F$9</definedName>
    <definedName name="rng_HeatOffset">[6]CONTROL!$V$16</definedName>
    <definedName name="rng_inputfile">'[13]CBA control'!#REF!</definedName>
    <definedName name="rng_MaintenanceCost">'[6]IRR Calc'!$B$49</definedName>
    <definedName name="rng_outdist_mw">'[6]IRR Calc'!$F$6</definedName>
    <definedName name="rng_Outputs_Clear">'[6]Capacity Summary'!$B$4:$J$11,'[6]Capacity Summary'!$C$17:$J$24</definedName>
    <definedName name="rng_Outputs_Clear2">'[6]Heat&amp;Elec Output'!$B$4:$J$11,'[6]Heat&amp;Elec Output'!$C$17:$J$24,'[6]Heat&amp;Elec Output'!$C$47:$J$54,'[6]Heat&amp;Elec Output'!$C$60:$J$67</definedName>
    <definedName name="rng_Outputs_Clear3">'[6]Fuel Use Output'!$B$4:$J$11,'[6]Fuel Use Output'!$C$17:$J$24,'[6]Fuel Use Output'!$C$47:$J$54,'[6]Fuel Use Output'!$C$60:$J$67</definedName>
    <definedName name="rng_Outputs_Clear4">[6]Probabilities!$B$6:$AY$42,[6]Probabilities!$D$49:$AY$85</definedName>
    <definedName name="rng_Outputs_Clear5">'[6]Capacity By Sector'!$B$6:$AY$42,'[6]Capacity By Sector'!$D$49:$AY$85</definedName>
    <definedName name="rng_Outputs_Clear6">'[6]Heat Output By Sector'!$B$6:$AY$42,'[6]Heat Output By Sector'!$D$49:$AY$85</definedName>
    <definedName name="rng_Outputs_Clear7">'[6]Power Output By Sector'!$B$6:$AY$42,'[6]Power Output By Sector'!$D$49:$AY$85</definedName>
    <definedName name="rng_Outputs_Clear8">'[6]Heat Fuel By Sector'!$B$6:$AY$42,'[6]Heat Fuel By Sector'!$D$49:$AY$85</definedName>
    <definedName name="rng_Outputs_Clear9">'[6]Power Fuel By Sector'!$B$6:$AY$42,'[6]Power Fuel By Sector'!$D$49:$AY$85</definedName>
    <definedName name="Rng_Scenario_1">'[17]Scenario DDM data'!#REF!</definedName>
    <definedName name="Rng_Scenario_10">'[17]Scenario DDM data'!#REF!</definedName>
    <definedName name="Rng_Scenario_11">'[17]Scenario DDM data'!#REF!</definedName>
    <definedName name="Rng_Scenario_2">'[17]Scenario DDM data'!#REF!</definedName>
    <definedName name="Rng_Scenario_3">'[17]Scenario DDM data'!#REF!</definedName>
    <definedName name="Rng_Scenario_5">'[17]Scenario DDM data'!#REF!</definedName>
    <definedName name="Rng_Scenario_9">'[17]Scenario DDM data'!#REF!</definedName>
    <definedName name="rng_sector">[6]CONTROL!$P$33</definedName>
    <definedName name="rng_Site_Type">[6]CONTROL!$B$13</definedName>
    <definedName name="rng_subsector">[6]CONTROL!$P$34</definedName>
    <definedName name="rng_year">[6]CONTROL!$B$11</definedName>
    <definedName name="rng_year_offset">[6]CONTROL!$S$25</definedName>
    <definedName name="ROCcosts">#REF!</definedName>
    <definedName name="SA">'[7]Source Numbers for Master Lists'!$A$11:$A$13</definedName>
    <definedName name="SafeDistance">'[3]Input data'!$C$55</definedName>
    <definedName name="sc2dom_CfD11_AllowForDistortion">#REF!</definedName>
    <definedName name="Scenario">#REF!</definedName>
    <definedName name="ScenarioList">OFFSET(FIRSTSCENARIO,0,0,COUNTA(OFFSET(FIRSTSCENARIO,0,0,6,1)),1)</definedName>
    <definedName name="scenarioParameters">OFFSET([22]Scenarios!$C$1, 0, 0, 1, COUNTA([22]Scenarios!$A$1:$IV$1)-1)</definedName>
    <definedName name="sdf" localSheetId="0" hidden="1">{#N/A,#N/A,FALSE,"Contribution Analysis"}</definedName>
    <definedName name="sdf" hidden="1">{#N/A,#N/A,FALSE,"Contribution Analysis"}</definedName>
    <definedName name="Season">#REF!</definedName>
    <definedName name="Sector">#REF!</definedName>
    <definedName name="sencount" hidden="1">1</definedName>
    <definedName name="sfdg" localSheetId="0" hidden="1">{#N/A,#N/A,FALSE,"A&amp;E";#N/A,#N/A,FALSE,"HighTop";#N/A,#N/A,FALSE,"JG";#N/A,#N/A,FALSE,"RI";#N/A,#N/A,FALSE,"woHT";#N/A,#N/A,FALSE,"woHT&amp;JG"}</definedName>
    <definedName name="sfdg" hidden="1">{#N/A,#N/A,FALSE,"A&amp;E";#N/A,#N/A,FALSE,"HighTop";#N/A,#N/A,FALSE,"JG";#N/A,#N/A,FALSE,"RI";#N/A,#N/A,FALSE,"woHT";#N/A,#N/A,FALSE,"woHT&amp;JG"}</definedName>
    <definedName name="size">[7]Consumption!$AQ$7:$AQ$9</definedName>
    <definedName name="sk" localSheetId="0" hidden="1">{#N/A,#N/A,FALSE,"A&amp;E";#N/A,#N/A,FALSE,"HighTop";#N/A,#N/A,FALSE,"JG";#N/A,#N/A,FALSE,"RI";#N/A,#N/A,FALSE,"woHT";#N/A,#N/A,FALSE,"woHT&amp;JG"}</definedName>
    <definedName name="sk" hidden="1">{#N/A,#N/A,FALSE,"A&amp;E";#N/A,#N/A,FALSE,"HighTop";#N/A,#N/A,FALSE,"JG";#N/A,#N/A,FALSE,"RI";#N/A,#N/A,FALSE,"woHT";#N/A,#N/A,FALSE,"woHT&amp;JG"}</definedName>
    <definedName name="SoilSubgroup">'[3]Input data'!$C$27</definedName>
    <definedName name="SparkSpreadEfficiency">'[2]Spark and Dark Spreads'!$C$6</definedName>
    <definedName name="Species">'[3]Input data'!$C$41</definedName>
    <definedName name="Status_Overall">[19]Lookups!$D$7:$D$18</definedName>
    <definedName name="StrategicReserve_Capacity">'[2]Strategic Reserve'!$C$9</definedName>
    <definedName name="StrategicReserve_Price">'[2]Strategic Reserve'!$D$9</definedName>
    <definedName name="StrategicReserve_Year">'[2]Strategic Reserve'!$B$9</definedName>
    <definedName name="SummaryAssumptions_EfWRes">[8]Lists!$O$5</definedName>
    <definedName name="Supplier_Margin">'[7]Source Numbers for Master Lists'!$E$26:$E$32</definedName>
    <definedName name="Supplier_Margin_Industrial">'[7]Source Numbers for Master Lists'!$E$35:$E$38</definedName>
    <definedName name="SupplyBarrierCost_T">'[14]Supply Barriers'!$B$9:$T$9</definedName>
    <definedName name="SupplyBarrierCost_TL">'[14]Supply Barriers'!$A$9</definedName>
    <definedName name="T_D_M">'[7]Source Numbers for Master Lists'!$E$41:$E$43</definedName>
    <definedName name="Targeting">'[7]Source Numbers for Master Lists'!$E$22:$E$23</definedName>
    <definedName name="Team">[19]Lookups!$B$7:$B$18</definedName>
    <definedName name="TechAssumptions_AuxPowerDeductions">'[2]Technology Assumptions'!$L$5</definedName>
    <definedName name="TechAssumptions_CarbonCaptured">'[2]Technology Assumptions'!$M$5</definedName>
    <definedName name="TechAssumptions_CO2transport">'[2]Technology Assumptions'!$R$5</definedName>
    <definedName name="TechAssumptions_EligibleForReservePayments">'[2]Technology Assumptions'!$N$5</definedName>
    <definedName name="TechAssumptions_Fuel1">'[2]Technology Assumptions'!$F$5</definedName>
    <definedName name="TechAssumptions_Fuel2">'[2]Technology Assumptions'!$G$5</definedName>
    <definedName name="TechAssumptions_GrossEfficiency">'[2]Technology Assumptions'!$J$5</definedName>
    <definedName name="TechAssumptions_GrossToNetEfficiency">'[2]Technology Assumptions'!$K$5</definedName>
    <definedName name="TechAssumptions_MaintenanceCost">'[2]Technology Assumptions'!$I$5</definedName>
    <definedName name="TechAssumptions_NonFuelCosts">'[2]Technology Assumptions'!$P$5</definedName>
    <definedName name="TechAssumptions_Opex">'[2]Technology Assumptions'!$Q$5</definedName>
    <definedName name="TechAssumptions_ProportionFuel1">'[2]Technology Assumptions'!$H$5</definedName>
    <definedName name="TechAssumptions_Tech">'[2]Technology Assumptions'!$B$5</definedName>
    <definedName name="Tmpl_AssumptionsType">[17]!Tmpl_Lookup_AssumptionsType[Type of Assumptions]</definedName>
    <definedName name="Tmpl_ImpactRatings">[17]!Tmpl_Lookup_ImpactRatings[Impact ratings]</definedName>
    <definedName name="Tmpl_NR_DECCSharesReference">[17]Summary!$C$12</definedName>
    <definedName name="Tmpl_NR_ModelName">[17]Summary!$C$7</definedName>
    <definedName name="Tmpl_NR_SecurityClassification">[17]Summary!$C$19</definedName>
    <definedName name="Tmpl_NR_VersionNumber">[17]Summary!$C$20</definedName>
    <definedName name="Tmpl_ProtectionMarks">[17]!Tmpl_Lookup_ProtectionMarks[Protection mark list]</definedName>
    <definedName name="Tmpl_RAGRatings">[17]!Tmpl_Lookup_RAGRatings[RAG ratings]</definedName>
    <definedName name="Tmpl_RiskActions">[17]!Tmpl_Lookup_RiskActions[Risk management actions]</definedName>
    <definedName name="Tmpl_SheetState">[17]!Tmpl_Lookup_SheetState[Sheet state]</definedName>
    <definedName name="Tmpl_SheetType">[17]!Tmpl_Lookup_SheetType[Sheet type]</definedName>
    <definedName name="TransportEmissions">'[3]Input data'!$C$76</definedName>
    <definedName name="TreeCseq">'[3]Input data'!$C$40</definedName>
    <definedName name="TurbineHeight">'[3]Input data'!$C$18</definedName>
    <definedName name="UEM_ModelStartDate_String">'[4]UEM inputs'!$C$2</definedName>
    <definedName name="Unit_Btu">[17]Units!$E$45</definedName>
    <definedName name="Unit_Calorie">[17]Units!$E$46</definedName>
    <definedName name="Unit_Day">[17]Units!$E$31</definedName>
    <definedName name="Unit_Financial_Year_0.25">[17]Units!$E$35</definedName>
    <definedName name="Unit_Financial_Year_0.75">[17]Units!$E$34</definedName>
    <definedName name="Unit_Giga">[17]Units!$E$20</definedName>
    <definedName name="Unit_Hour">[17]Units!$E$30</definedName>
    <definedName name="Unit_Joule">[17]Units!$E$40</definedName>
    <definedName name="Unit_Kilo">[17]Units!$E$18</definedName>
    <definedName name="Unit_Kilogram">[17]Units!$E$73</definedName>
    <definedName name="Unit_Mega">[17]Units!$E$19</definedName>
    <definedName name="Unit_Meter">[17]Units!$E$58</definedName>
    <definedName name="Unit_Million_Pounds">[17]Units!$E$82</definedName>
    <definedName name="Unit_Minute">[17]Units!$E$29</definedName>
    <definedName name="Unit_Months_In_Year">[17]Units!$E$32</definedName>
    <definedName name="Unit_Pence">[17]Units!$E$79</definedName>
    <definedName name="Unit_Pounds">[17]Units!$E$80</definedName>
    <definedName name="Unit_Second">[17]Units!$E$28</definedName>
    <definedName name="Unit_Tera">[17]Units!$E$21</definedName>
    <definedName name="Unit_Therm">[17]Units!$E$44</definedName>
    <definedName name="Unit_Therms_to_MWh">[17]Units!$J$50</definedName>
    <definedName name="Unit_Toe">[17]Units!$E$43</definedName>
    <definedName name="Unit_W.h">[17]Units!$E$41</definedName>
    <definedName name="Unit_Watt">[17]Units!$E$52</definedName>
    <definedName name="Unit_Yard">[17]Units!$E$59</definedName>
    <definedName name="Unit_Year">[17]Units!$E$33</definedName>
    <definedName name="Units.Energy.Name">[17]!Units.Time[Name]</definedName>
    <definedName name="Units.Energy.Unit">[17]!Units.Energy[Reference]</definedName>
    <definedName name="Units.Power.Name">[17]!Units.Energy[Name]</definedName>
    <definedName name="Units.PowersOfTen.Name">[17]!Units.PowersOfTen[Name]</definedName>
    <definedName name="Units.SI.prefix">[17]!Units.PowersOfTen[Reference]</definedName>
    <definedName name="UpdateYear">[23]Introduction!$E$6</definedName>
    <definedName name="UseAsBiofuel">'[3]Input data'!$C$50</definedName>
    <definedName name="Var_WS_Elec">'[7]Source Numbers for Master Lists'!$A$27:$A$28</definedName>
    <definedName name="Variable_Fixed">'[7]Source Numbers for Master Lists'!$E$77:$E$78</definedName>
    <definedName name="VIU_ContractedPrice">'[18]VIU Assumptions'!$C$9</definedName>
    <definedName name="VIU_ContractedProportion">'[18]VIU Assumptions'!$C$8</definedName>
    <definedName name="VIU_CostDebt">'[18]VIU Assumptions'!$C$5</definedName>
    <definedName name="VIU_CostEquity">'[18]VIU Assumptions'!$C$6</definedName>
    <definedName name="VIU_Gearing">'[18]VIU Assumptions'!$C$7</definedName>
    <definedName name="VIU_HurdleRatePremium_NoPolicy">'[18]VIU Assumptions'!$C$13</definedName>
    <definedName name="VIU_HurdleRatePremium_Tech">'[18]VIU Assumptions'!$B$13</definedName>
    <definedName name="VIU_InvestmentLimit_Amount">'[2]VIU limit'!$C$5</definedName>
    <definedName name="Water_Capacity">'[2]Hydro and Pumped Storage'!$F$5</definedName>
    <definedName name="Water_DecommissionDate">'[2]Hydro and Pumped Storage'!$E$5</definedName>
    <definedName name="Water_Efficiency">'[2]Hydro and Pumped Storage'!$G$5</definedName>
    <definedName name="Water_GeneratingHoursPerDay">'[2]Hydro and Pumped Storage'!$I$5</definedName>
    <definedName name="Water_Included">'[2]Hydro and Pumped Storage'!$C$5</definedName>
    <definedName name="Water_PumpToGenerateRatio">'[2]Hydro and Pumped Storage'!$H$5</definedName>
    <definedName name="Water_StartDate">'[2]Hydro and Pumped Storage'!$D$5</definedName>
    <definedName name="WBLIM">10000</definedName>
    <definedName name="WBREPOPEN">"ErrorOnly"</definedName>
    <definedName name="WBSTIMLIM">120</definedName>
    <definedName name="wert" hidden="1">#REF!</definedName>
    <definedName name="Wholesale">'[7]Source Numbers for Master Lists'!$E$46:$E$48</definedName>
    <definedName name="WholesaleMarkUp_Capacity_Index">'[2]Pricing Mark-up'!$B$9</definedName>
    <definedName name="WholesaleMarkUp_Capacity_Percentage">'[2]Pricing Mark-up'!$C$9</definedName>
    <definedName name="Wind_Offshore">[2]Wind!$C$7</definedName>
    <definedName name="Wind_Onshore">[2]Wind!$C$6</definedName>
    <definedName name="WindFarmArea">'[3]Input data'!$C$14</definedName>
    <definedName name="Windspeed">'[3]Input data'!$C$19</definedName>
    <definedName name="wrn.ALL." localSheetId="0" hidden="1">{#N/A,#N/A,FALSE,"Summary";#N/A,#N/A,FALSE,"Inc Statemt. (2)";#N/A,#N/A,FALSE,"AVP";#N/A,#N/A,FALSE,"Contribution";#N/A,#N/A,FALSE,"DCF_sens_variance";#N/A,#N/A,FALSE,"DCF_GS_NP";#N/A,#N/A,FALSE,"MP";#N/A,#N/A,FALSE,"Sheet1"}</definedName>
    <definedName name="wrn.ALL." hidden="1">{#N/A,#N/A,FALSE,"Summary";#N/A,#N/A,FALSE,"Inc Statemt. (2)";#N/A,#N/A,FALSE,"AVP";#N/A,#N/A,FALSE,"Contribution";#N/A,#N/A,FALSE,"DCF_sens_variance";#N/A,#N/A,FALSE,"DCF_GS_NP";#N/A,#N/A,FALSE,"MP";#N/A,#N/A,FALSE,"Sheet1"}</definedName>
    <definedName name="wrn.All._.Pages." localSheetId="0"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All._.Pages." hidden="1">{"income statement",#N/A,FALSE,"P&amp;L";"Balance Sheet",#N/A,FALSE,"BS";"Cash Flow",#N/A,FALSE,"CF";"Debt and Interest",#N/A,FALSE,"Debt &amp; Int";"Working Capital",#N/A,FALSE,"Wking Cap";"Capex and Depreciation",#N/A,FALSE,"Capex &amp; Depr";"Tax and Equity",#N/A,FALSE,"Tax &amp; Equity";"DCF",#N/A,FALSE,"DCF";"Sensitivity on Discount Rate",#N/A,FALSE,"Sensit-Rate";"WACC",#N/A,FALSE,"WACC";"Sensitivity on Sales Growth",#N/A,FALSE,"Sensit-Sales"}</definedName>
    <definedName name="wrn.Cactus._.01." localSheetId="0"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actus._.01." hidden="1">{"Assumptions",#N/A,FALSE,"Financial Statements";"Cash Flow1",#N/A,FALSE,"Financial Statements";"Balance Sheet",#N/A,FALSE,"Financial Statements";"Revenue Build",#N/A,FALSE,"Rev + GM + OM Anal";"Income Statement",#N/A,FALSE,"Financial Statements";"SSGA",#N/A,FALSE,"Rev + GM + OM Anal";"GM Breakdown",#N/A,FALSE,"Rev + GM + OM Anal"}</definedName>
    <definedName name="wrn.Cider." localSheetId="0" hidden="1">{#N/A,#N/A,FALSE,"Cider Segment";#N/A,#N/A,FALSE,"Bulmers";#N/A,#N/A,FALSE,"Ritz";#N/A,#N/A,FALSE,"Stag";#N/A,#N/A,FALSE,"Cider Others"}</definedName>
    <definedName name="wrn.Cider." hidden="1">{#N/A,#N/A,FALSE,"Cider Segment";#N/A,#N/A,FALSE,"Bulmers";#N/A,#N/A,FALSE,"Ritz";#N/A,#N/A,FALSE,"Stag";#N/A,#N/A,FALSE,"Cider Others"}</definedName>
    <definedName name="wrn.Consolidated._.Set." localSheetId="0" hidden="1">{"Consolidated IS w Ratios",#N/A,FALSE,"Consolidated";"Consolidated CF",#N/A,FALSE,"Consolidated";"Consolidated DCF",#N/A,FALSE,"Consolidated"}</definedName>
    <definedName name="wrn.Consolidated._.Set." hidden="1">{"Consolidated IS w Ratios",#N/A,FALSE,"Consolidated";"Consolidated CF",#N/A,FALSE,"Consolidated";"Consolidated DCF",#N/A,FALSE,"Consolidated"}</definedName>
    <definedName name="wrn.CSC2" localSheetId="0" hidden="1">{"page1",#N/A,TRUE,"CSC";"page2",#N/A,TRUE,"CSC"}</definedName>
    <definedName name="wrn.CSC2" hidden="1">{"page1",#N/A,TRUE,"CSC";"page2",#N/A,TRUE,"CSC"}</definedName>
    <definedName name="wrn.CUPID." localSheetId="0" hidden="1">{"Guide",#N/A,FALSE,"Guidant";"Boston Sci",#N/A,FALSE,"Boston Scientific";"Medtro",#N/A,FALSE,"Medtronic";"St. Jude",#N/A,FALSE,"St. Jude";"Pfi",#N/A,FALSE,"Pfizer";"Bard",#N/A,FALSE,"Bard";"Johns",#N/A,FALSE,"Johnson"}</definedName>
    <definedName name="wrn.CUPID." hidden="1">{"Guide",#N/A,FALSE,"Guidant";"Boston Sci",#N/A,FALSE,"Boston Scientific";"Medtro",#N/A,FALSE,"Medtronic";"St. Jude",#N/A,FALSE,"St. Jude";"Pfi",#N/A,FALSE,"Pfizer";"Bard",#N/A,FALSE,"Bard";"Johns",#N/A,FALSE,"Johnson"}</definedName>
    <definedName name="wrn.Dalmatian._.Data." localSheetId="0" hidden="1">{"Standard",#N/A,FALSE,"Dal H Inc Stmt";"Standard",#N/A,FALSE,"Dal H Bal Sht";"Standard",#N/A,FALSE,"Dal H CFs"}</definedName>
    <definedName name="wrn.Dalmatian._.Data." hidden="1">{"Standard",#N/A,FALSE,"Dal H Inc Stmt";"Standard",#N/A,FALSE,"Dal H Bal Sht";"Standard",#N/A,FALSE,"Dal H CFs"}</definedName>
    <definedName name="wrn.database." localSheetId="0" hidden="1">{"subs",#N/A,FALSE,"database ";"proportional",#N/A,FALSE,"database "}</definedName>
    <definedName name="wrn.database." hidden="1">{"subs",#N/A,FALSE,"database ";"proportional",#N/A,FALSE,"database "}</definedName>
    <definedName name="wrn.Eagle." localSheetId="0" hidden="1">{#N/A,#N/A,FALSE,"Historical";#N/A,#N/A,FALSE,"EPS-Purchase";#N/A,#N/A,FALSE,"EPS-Pool";#N/A,#N/A,FALSE,"DCF";"Market Share",#N/A,FALSE,"Revenue";"Revenue",#N/A,FALSE,"Revenue"}</definedName>
    <definedName name="wrn.Eagle." hidden="1">{#N/A,#N/A,FALSE,"Historical";#N/A,#N/A,FALSE,"EPS-Purchase";#N/A,#N/A,FALSE,"EPS-Pool";#N/A,#N/A,FALSE,"DCF";"Market Share",#N/A,FALSE,"Revenue";"Revenue",#N/A,FALSE,"Revenue"}</definedName>
    <definedName name="wrn.Europe._.Base." localSheetId="0" hidden="1">{"Eur Base Top",#N/A,FALSE,"Europe Base";"Eur Base Bottom",#N/A,FALSE,"Europe Base"}</definedName>
    <definedName name="wrn.Europe._.Base." hidden="1">{"Eur Base Top",#N/A,FALSE,"Europe Base";"Eur Base Bottom",#N/A,FALSE,"Europe Base"}</definedName>
    <definedName name="wrn.Europe._.Set." localSheetId="0" hidden="1">{"IS w Ratios",#N/A,FALSE,"Europe";"PF CF Europe",#N/A,FALSE,"Europe";"DCF Eur Matrix",#N/A,FALSE,"Europe"}</definedName>
    <definedName name="wrn.Europe._.Set." hidden="1">{"IS w Ratios",#N/A,FALSE,"Europe";"PF CF Europe",#N/A,FALSE,"Europe";"DCF Eur Matrix",#N/A,FALSE,"Europe"}</definedName>
    <definedName name="wrn.Exports." localSheetId="0" hidden="1">{#N/A,#N/A,FALSE,"Exports";#N/A,#N/A,FALSE,"Carolans";#N/A,#N/A,FALSE,"Irish Mist";#N/A,#N/A,FALSE,"Tullamore Dew";#N/A,#N/A,FALSE,"Other Brands Exports";#N/A,#N/A,FALSE,"Frangelico";#N/A,#N/A,FALSE,"Mondoro";#N/A,#N/A,FALSE,"Aperol";#N/A,#N/A,FALSE,"Others Exports"}</definedName>
    <definedName name="wrn.Exports." hidden="1">{#N/A,#N/A,FALSE,"Exports";#N/A,#N/A,FALSE,"Carolans";#N/A,#N/A,FALSE,"Irish Mist";#N/A,#N/A,FALSE,"Tullamore Dew";#N/A,#N/A,FALSE,"Other Brands Exports";#N/A,#N/A,FALSE,"Frangelico";#N/A,#N/A,FALSE,"Mondoro";#N/A,#N/A,FALSE,"Aperol";#N/A,#N/A,FALSE,"Others Exports"}</definedName>
    <definedName name="wrn.Far._.East._.Set." localSheetId="0" hidden="1">{"IS FE with Ratios",#N/A,FALSE,"Far East";"PF CF Far East",#N/A,FALSE,"Far East";"DCF Far East Matrix",#N/A,FALSE,"Far East"}</definedName>
    <definedName name="wrn.Far._.East._.Set." hidden="1">{"IS FE with Ratios",#N/A,FALSE,"Far East";"PF CF Far East",#N/A,FALSE,"Far East";"DCF Far East Matrix",#N/A,FALSE,"Far East"}</definedName>
    <definedName name="wrn.FE._.Sensitivity." localSheetId="0" hidden="1">{"Far East Top",#N/A,FALSE,"FE Model";"Far East Mid",#N/A,FALSE,"FE Model";"Far East Base",#N/A,FALSE,"FE Model"}</definedName>
    <definedName name="wrn.FE._.Sensitivity." hidden="1">{"Far East Top",#N/A,FALSE,"FE Model";"Far East Mid",#N/A,FALSE,"FE Model";"Far East Base",#N/A,FALSE,"FE Model"}</definedName>
    <definedName name="wrn.Financials._.DCF." localSheetId="0" hidden="1">{"Standard",#N/A,FALSE,"Lab H Inc Stmt";"Standard",#N/A,FALSE,"Lab H Bal Sht";"Standard",#N/A,FALSE,"Lab H CFs";"Standard",#N/A,FALSE,"Lab P Inc Stmt";"Standard",#N/A,FALSE,"Lab P CFs Base";"Standard",#N/A,FALSE,"Lab DCF Base";"Standard",#N/A,FALSE,"DCF Sum"}</definedName>
    <definedName name="wrn.Financials._.DCF." hidden="1">{"Standard",#N/A,FALSE,"Lab H Inc Stmt";"Standard",#N/A,FALSE,"Lab H Bal Sht";"Standard",#N/A,FALSE,"Lab H CFs";"Standard",#N/A,FALSE,"Lab P Inc Stmt";"Standard",#N/A,FALSE,"Lab P CFs Base";"Standard",#N/A,FALSE,"Lab DCF Base";"Standard",#N/A,FALSE,"DCF Sum"}</definedName>
    <definedName name="wrn.Full." localSheetId="0" hidden="1">{#N/A,#N/A,FALSE,"Summary";#N/A,#N/A,FALSE,"CF";#N/A,#N/A,FALSE,"P&amp;L";#N/A,#N/A,FALSE,"BS";#N/A,#N/A,FALSE,"Returns";#N/A,#N/A,FALSE,"Assumptions";#N/A,#N/A,FALSE,"Analysis"}</definedName>
    <definedName name="wrn.Full." hidden="1">{#N/A,#N/A,FALSE,"Summary";#N/A,#N/A,FALSE,"CF";#N/A,#N/A,FALSE,"P&amp;L";#N/A,#N/A,FALSE,"BS";#N/A,#N/A,FALSE,"Returns";#N/A,#N/A,FALSE,"Assumptions";#N/A,#N/A,FALSE,"Analysis"}</definedName>
    <definedName name="wrn.international." localSheetId="0" hidden="1">{"sweden",#N/A,FALSE,"Sweden";"germany",#N/A,FALSE,"Germany";"portugal",#N/A,FALSE,"Portugal";"belgium",#N/A,FALSE,"Belgium";"japan",#N/A,FALSE,"Japan ";"italy",#N/A,FALSE,"Italy";"spain",#N/A,FALSE,"Spain";"korea",#N/A,FALSE,"Korea"}</definedName>
    <definedName name="wrn.international." hidden="1">{"sweden",#N/A,FALSE,"Sweden";"germany",#N/A,FALSE,"Germany";"portugal",#N/A,FALSE,"Portugal";"belgium",#N/A,FALSE,"Belgium";"japan",#N/A,FALSE,"Japan ";"italy",#N/A,FALSE,"Italy";"spain",#N/A,FALSE,"Spain";"korea",#N/A,FALSE,"Korea"}</definedName>
    <definedName name="wrn.Italy." localSheetId="0" hidden="1">{#N/A,#N/A,FALSE,"Italy";#N/A,#N/A,FALSE,"Aperol Italy";#N/A,#N/A,FALSE,"Aperol Soda Italy";#N/A,#N/A,FALSE,"Spumanti";#N/A,#N/A,FALSE,"Barbieri Liqueur Italy";#N/A,#N/A,FALSE,"Others Italy"}</definedName>
    <definedName name="wrn.Italy." hidden="1">{#N/A,#N/A,FALSE,"Italy";#N/A,#N/A,FALSE,"Aperol Italy";#N/A,#N/A,FALSE,"Aperol Soda Italy";#N/A,#N/A,FALSE,"Spumanti";#N/A,#N/A,FALSE,"Barbieri Liqueur Italy";#N/A,#N/A,FALSE,"Others Italy"}</definedName>
    <definedName name="wrn.JG._.FE._.Dollar." localSheetId="0" hidden="1">{"JG FE Top",#N/A,FALSE,"JG FE $";"JG FE Bottom",#N/A,FALSE,"JG FE $"}</definedName>
    <definedName name="wrn.JG._.FE._.Dollar." hidden="1">{"JG FE Top",#N/A,FALSE,"JG FE $";"JG FE Bottom",#N/A,FALSE,"JG FE $"}</definedName>
    <definedName name="wrn.JG._.FE._.Yen." localSheetId="0" hidden="1">{"JG FE Top",#N/A,FALSE,"JG FE ¥";"JG FE Bottom",#N/A,FALSE,"JG FE ¥"}</definedName>
    <definedName name="wrn.JG._.FE._.Yen." hidden="1">{"JG FE Top",#N/A,FALSE,"JG FE ¥";"JG FE Bottom",#N/A,FALSE,"JG FE ¥"}</definedName>
    <definedName name="wrn.lbo." localSheetId="0" hidden="1">{"a",#N/A,FALSE,"LBO - 100%, No Sales";"aa",#N/A,FALSE,"LBO - 100%, No Sales";"aaa",#N/A,FALSE,"LBO - 100%, No Sales";"aaaa",#N/A,FALSE,"LBO - 100%, No Sales";"aaaaa",#N/A,FALSE,"LBO - 100%, No Sales";"aaaaaa",#N/A,FALSE,"LBO - 100%, No Sales";"aaaaaaa",#N/A,FALSE,"LBO - 100%, No Sales";"aaaaaaaa",#N/A,FALSE,"LBO - 100%, No Sales"}</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2." localSheetId="0"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localSheetId="0" hidden="1">{"a",#N/A,FALSE,"LBO - 100%, Sell C,CT 98......";"aa",#N/A,FALSE,"LBO - 100%, Sell C,CT 98......";"aaa",#N/A,FALSE,"LBO - 100%, Sell C,CT 98......";"aaaa",#N/A,FALSE,"LBO - 100%, Sell C,CT 98......";"aaaaa",#N/A,FALSE,"LBO - 100%, Sell C,CT 98......";"aaaaaa",#N/A,FALSE,"LBO - 100%, Sell C,CT 98......"}</definedName>
    <definedName name="wrn.lbo3." hidden="1">{"a",#N/A,FALSE,"LBO - 100%, Sell C,CT 98......";"aa",#N/A,FALSE,"LBO - 100%, Sell C,CT 98......";"aaa",#N/A,FALSE,"LBO - 100%, Sell C,CT 98......";"aaaa",#N/A,FALSE,"LBO - 100%, Sell C,CT 98......";"aaaaa",#N/A,FALSE,"LBO - 100%, Sell C,CT 98......";"aaaaaa",#N/A,FALSE,"LBO - 100%, Sell C,CT 98......"}</definedName>
    <definedName name="wrn.magilla." localSheetId="0" hidden="1">{"hughes",#N/A,FALSE,"Hughes";"hughes2",#N/A,FALSE,"Hughes (2)";"ray",#N/A,FALSE,"Raytheon";"trw",#N/A,FALSE,"TRW";"texas",#N/A,FALSE,"Texas Inst.";"rockwell",#N/A,FALSE,"Rockwell";"loral",#N/A,FALSE,"Loral";"nothrop",#N/A,FALSE,"Northrop";"boeing",#N/A,FALSE,"Boeing"}</definedName>
    <definedName name="wrn.magilla." hidden="1">{"hughes",#N/A,FALSE,"Hughes";"hughes2",#N/A,FALSE,"Hughes (2)";"ray",#N/A,FALSE,"Raytheon";"trw",#N/A,FALSE,"TRW";"texas",#N/A,FALSE,"Texas Inst.";"rockwell",#N/A,FALSE,"Rockwell";"loral",#N/A,FALSE,"Loral";"nothrop",#N/A,FALSE,"Northrop";"boeing",#N/A,FALSE,"Boeing"}</definedName>
    <definedName name="wrn.merger." localSheetId="0" hidden="1">{"inputs",#N/A,FALSE,"Inputs";"stock",#N/A,FALSE,"Stock_pur";"pool",#N/A,FALSE,"Pooling";"debt",#N/A,FALSE,"Debt_pur";"blend",#N/A,FALSE,"50_50"}</definedName>
    <definedName name="wrn.merger." hidden="1">{"inputs",#N/A,FALSE,"Inputs";"stock",#N/A,FALSE,"Stock_pur";"pool",#N/A,FALSE,"Pooling";"debt",#N/A,FALSE,"Debt_pur";"blend",#N/A,FALSE,"50_50"}</definedName>
    <definedName name="wrn.MERGER._.PLANS." localSheetId="0" hidden="1">{"Assumptions1",#N/A,FALSE,"Assumptions";"MergerPlans1","20yearamort",FALSE,"MergerPlans";"MergerPlans1","40yearamort",FALSE,"MergerPlans";"MergerPlans2",#N/A,FALSE,"MergerPlans";"inputs",#N/A,FALSE,"MergerPlans"}</definedName>
    <definedName name="wrn.MERGER._.PLANS." hidden="1">{"Assumptions1",#N/A,FALSE,"Assumptions";"MergerPlans1","20yearamort",FALSE,"MergerPlans";"MergerPlans1","40yearamort",FALSE,"MergerPlans";"MergerPlans2",#N/A,FALSE,"MergerPlans";"inputs",#N/A,FALSE,"MergerPlans"}</definedName>
    <definedName name="wrn.MLP." localSheetId="0"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 hidden="1">{#N/A,#N/A,FALSE,"Oppsumm DnB";#N/A,#N/A,FALSE,"Oppsumm BKD";#N/A,#N/A,FALSE,"Oppsumm KKD";#N/A,#N/A,FALSE,"Gen forutsetn";#N/A,#N/A,FALSE,"Strategisk alt.-Elektronisk";#N/A,#N/A,FALSE,"Kjøp av skillemynt";#N/A,#N/A,FALSE,"Salg av skillemynt";#N/A,#N/A,FALSE,"Sjekk andre bankers kunder";#N/A,#N/A,FALSE,"Innløsning av anvisning";#N/A,#N/A,FALSE,"Giro med kvittering";#N/A,#N/A,FALSE,"Giro uten kvittering";#N/A,#N/A,FALSE,"Uttak skranke";#N/A,#N/A,FALSE,"Innskudd skranke";#N/A,#N/A,FALSE,"Åpne punkter"}</definedName>
    <definedName name="wrn.MLP._.scenarier." localSheetId="0"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MLP._.scenarier." hidden="1">{#N/A,#N/A,FALSE,"Scen Kjøp sk.mynt 1";#N/A,#N/A,FALSE,"Scen-Salg sk-mynt 1";#N/A,#N/A,FALSE,"Scenario-Sjekk andre banker";#N/A,#N/A,FALSE,"Scenario - innløsning";#N/A,#N/A,FALSE,"Scenario -Giro_m_kvittering";#N/A,#N/A,FALSE,"Scenario-Giro_u_kvitt";#N/A,#N/A,FALSE,"Scenario - uttak skranke";#N/A,#N/A,FALSE,"Scenario - bedriftsinnskudd"}</definedName>
    <definedName name="wrn.NA._.Model._.T._.and._.B." localSheetId="0" hidden="1">{"NA Top",#N/A,FALSE,"NA Model";"NA Bottom",#N/A,FALSE,"NA Model"}</definedName>
    <definedName name="wrn.NA._.Model._.T._.and._.B." hidden="1">{"NA Top",#N/A,FALSE,"NA Model";"NA Bottom",#N/A,FALSE,"NA Model"}</definedName>
    <definedName name="wrn.NA_ULV._.Tand._.B." localSheetId="0" hidden="1">{"NA Top",#N/A,FALSE,"NA-ULV";"NA Bottom",#N/A,FALSE,"NA-ULV"}</definedName>
    <definedName name="wrn.NA_ULV._.Tand._.B." hidden="1">{"NA Top",#N/A,FALSE,"NA-ULV";"NA Bottom",#N/A,FALSE,"NA-ULV"}</definedName>
    <definedName name="wrn.North._.America._.Set." localSheetId="0" hidden="1">{"NA Is w Ratios",#N/A,FALSE,"North America";"PF CFlow NA",#N/A,FALSE,"North America";"NA DCF Matrix",#N/A,FALSE,"North America"}</definedName>
    <definedName name="wrn.North._.America._.Set." hidden="1">{"NA Is w Ratios",#N/A,FALSE,"North America";"PF CFlow NA",#N/A,FALSE,"North America";"NA DCF Matrix",#N/A,FALSE,"North America"}</definedName>
    <definedName name="wrn.PrimeCo." localSheetId="0" hidden="1">{"print 1",#N/A,FALSE,"PrimeCo PCS";"print 2",#N/A,FALSE,"PrimeCo PCS";"valuation",#N/A,FALSE,"PrimeCo PCS"}</definedName>
    <definedName name="wrn.PrimeCo." hidden="1">{"print 1",#N/A,FALSE,"PrimeCo PCS";"print 2",#N/A,FALSE,"PrimeCo PCS";"valuation",#N/A,FALSE,"PrimeCo PCS"}</definedName>
    <definedName name="wrn.print." localSheetId="0" hidden="1">{#N/A,#N/A,FALSE,"FCF Corporate Services";#N/A,#N/A,FALSE,"FCF Assum Corporate Services";#N/A,#N/A,FALSE,"DCF Corp. Services Sensitivity";#N/A,#N/A,FALSE,"AVP Corporate Services";"FCF in percent",#N/A,FALSE,"FCF Corporate Services"}</definedName>
    <definedName name="wrn.print." hidden="1">{#N/A,#N/A,FALSE,"FCF Corporate Services";#N/A,#N/A,FALSE,"FCF Assum Corporate Services";#N/A,#N/A,FALSE,"DCF Corp. Services Sensitivity";#N/A,#N/A,FALSE,"AVP Corporate Services";"FCF in percent",#N/A,FALSE,"FCF Corporate Services"}</definedName>
    <definedName name="wrn.Print._.Europe._.TandB." localSheetId="0" hidden="1">{"Print Top",#N/A,FALSE,"Europe Model";"Print Bottom",#N/A,FALSE,"Europe Model"}</definedName>
    <definedName name="wrn.Print._.Europe._.TandB." hidden="1">{"Print Top",#N/A,FALSE,"Europe Model";"Print Bottom",#N/A,FALSE,"Europe Model"}</definedName>
    <definedName name="wrn.Print._.FE._.T._.and._.B." localSheetId="0" hidden="1">{"Far East Top",#N/A,FALSE,"FE Model";"Far East Bottom",#N/A,FALSE,"FE Model"}</definedName>
    <definedName name="wrn.Print._.FE._.T._.and._.B." hidden="1">{"Far East Top",#N/A,FALSE,"FE Model";"Far East Bottom",#N/A,FALSE,"FE Model"}</definedName>
    <definedName name="wrn.print._.standalone." localSheetId="0" hidden="1">{"standalone1",#N/A,FALSE,"DCFBase";"standalone2",#N/A,FALSE,"DCFBase"}</definedName>
    <definedName name="wrn.print._.standalone." hidden="1">{"standalone1",#N/A,FALSE,"DCFBase";"standalone2",#N/A,FALSE,"DCFBase"}</definedName>
    <definedName name="wrn.Print_CSC." localSheetId="0" hidden="1">{"CSC_1",#N/A,FALSE,"CSC Outputs";"CSC_2",#N/A,FALSE,"CSC Outputs"}</definedName>
    <definedName name="wrn.Print_CSC." hidden="1">{"CSC_1",#N/A,FALSE,"CSC Outputs";"CSC_2",#N/A,FALSE,"CSC Outputs"}</definedName>
    <definedName name="wrn.printall." localSheetId="0" hidden="1">{"output","fiftysix",FALSE,"mergerplans";"inputs",#N/A,FALSE,"mergerplans";"output","sixtyfive",FALSE,"mergerplans";"output","seventy",FALSE,"mergerplans"}</definedName>
    <definedName name="wrn.printall." hidden="1">{"output","fiftysix",FALSE,"mergerplans";"inputs",#N/A,FALSE,"mergerplans";"output","sixtyfive",FALSE,"mergerplans";"output","seventy",FALSE,"mergerplans"}</definedName>
    <definedName name="wrn.SKSCS1." localSheetId="0" hidden="1">{#N/A,#N/A,FALSE,"Antony Financials";#N/A,#N/A,FALSE,"Cowboy Financials";#N/A,#N/A,FALSE,"Combined";#N/A,#N/A,FALSE,"Valuematrix";#N/A,#N/A,FALSE,"DCFAntony";#N/A,#N/A,FALSE,"DCFCowboy";#N/A,#N/A,FALSE,"DCFCombined"}</definedName>
    <definedName name="wrn.SKSCS1." hidden="1">{#N/A,#N/A,FALSE,"Antony Financials";#N/A,#N/A,FALSE,"Cowboy Financials";#N/A,#N/A,FALSE,"Combined";#N/A,#N/A,FALSE,"Valuematrix";#N/A,#N/A,FALSE,"DCFAntony";#N/A,#N/A,FALSE,"DCFCowboy";#N/A,#N/A,FALSE,"DCFCombined"}</definedName>
    <definedName name="wrn.Soft._.Drinks." localSheetId="0" hidden="1">{#N/A,#N/A,FALSE,"Soft Drinks";#N/A,#N/A,FALSE,"Club Soft";#N/A,#N/A,FALSE,"Club Mixers";#N/A,#N/A,FALSE,"TK";#N/A,#N/A,FALSE,"Cidona";#N/A,#N/A,FALSE,"Britvic";#N/A,#N/A,FALSE,"Mi Wadi";#N/A,#N/A,FALSE,"Pepsi";#N/A,#N/A,FALSE,"7UP";#N/A,#N/A,FALSE,"Schweppes";#N/A,#N/A,FALSE,"Wholesale";#N/A,#N/A,FALSE,"Other Soft Drinks"}</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tandard." localSheetId="0" hidden="1">{"Financials",#N/A,FALSE,"Financials";"AVP",#N/A,FALSE,"AVP";"DCF",#N/A,FALSE,"DCF";"CSC",#N/A,FALSE,"CSC";"Deal_Comp",#N/A,FALSE,"DealComp"}</definedName>
    <definedName name="wrn.Standard." hidden="1">{"Financials",#N/A,FALSE,"Financials";"AVP",#N/A,FALSE,"AVP";"DCF",#N/A,FALSE,"DCF";"CSC",#N/A,FALSE,"CSC";"Deal_Comp",#N/A,FALSE,"DealComp"}</definedName>
    <definedName name="wrn.summary." localSheetId="0" hidden="1">{#N/A,#N/A,FALSE,"Summary";#N/A,#N/A,FALSE,"CF";#N/A,#N/A,FALSE,"P&amp;L";"summary",#N/A,FALSE,"Returns";#N/A,#N/A,FALSE,"BS";"summary",#N/A,FALSE,"Analysis";#N/A,#N/A,FALSE,"Assumptions"}</definedName>
    <definedName name="wrn.summary." hidden="1">{#N/A,#N/A,FALSE,"Summary";#N/A,#N/A,FALSE,"CF";#N/A,#N/A,FALSE,"P&amp;L";"summary",#N/A,FALSE,"Returns";#N/A,#N/A,FALSE,"BS";"summary",#N/A,FALSE,"Analysis";#N/A,#N/A,FALSE,"Assumptions"}</definedName>
    <definedName name="wrn.SummaryPgs." localSheetId="0" hidden="1">{#N/A,#N/A,FALSE,"CreditStat";#N/A,#N/A,FALSE,"SPbrkup";#N/A,#N/A,FALSE,"MerSPsyn";#N/A,#N/A,FALSE,"MerSPwKCsyn";#N/A,#N/A,FALSE,"MerSPwKCsyn (2)";#N/A,#N/A,FALSE,"CreditStat (2)"}</definedName>
    <definedName name="wrn.SummaryPgs." hidden="1">{#N/A,#N/A,FALSE,"CreditStat";#N/A,#N/A,FALSE,"SPbrkup";#N/A,#N/A,FALSE,"MerSPsyn";#N/A,#N/A,FALSE,"MerSPwKCsyn";#N/A,#N/A,FALSE,"MerSPwKCsyn (2)";#N/A,#N/A,FALSE,"CreditStat (2)"}</definedName>
    <definedName name="wrn.Sykes." localSheetId="0"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Sykes." hidden="1">{"rockwell2",#N/A,FALSE,"Rockwell";"trw2",#N/A,FALSE,"TRW";"texas2",#N/A,FALSE,"Texas Inst.";"loral2",#N/A,FALSE,"Loral";"nothrop2",#N/A,FALSE,"Northrop";"boeing2",#N/A,FALSE,"Boeing";"raytheon2",#N/A,FALSE,"Raytheon";"hughesbuy",#N/A,FALSE,"Hughes (2)";"huhes2",#N/A,FALSE,"Hughes";"trw2",#N/A,FALSE,"Orbital";"trw2",#N/A,FALSE,"General Dynamics";"trw2",#N/A,FALSE,"ITT";"boeingbuy2",#N/A,FALSE,"BoeingBuy";"trw2",#N/A,FALSE,"Litton";"trw2",#N/A,FALSE,"Westinghouse"}</definedName>
    <definedName name="wrn.Tweety." localSheetId="0" hidden="1">{#N/A,#N/A,FALSE,"A&amp;E";#N/A,#N/A,FALSE,"HighTop";#N/A,#N/A,FALSE,"JG";#N/A,#N/A,FALSE,"RI";#N/A,#N/A,FALSE,"woHT";#N/A,#N/A,FALSE,"woHT&amp;JG"}</definedName>
    <definedName name="wrn.Tweety." hidden="1">{#N/A,#N/A,FALSE,"A&amp;E";#N/A,#N/A,FALSE,"HighTop";#N/A,#N/A,FALSE,"JG";#N/A,#N/A,FALSE,"RI";#N/A,#N/A,FALSE,"woHT";#N/A,#N/A,FALSE,"woHT&amp;JG"}</definedName>
    <definedName name="wrn.valderrama." localSheetId="0" hidden="1">{"valderrama1",#N/A,FALSE,"Pro Forma";"valderrama",#N/A,FALSE,"Pro Forma"}</definedName>
    <definedName name="wrn.valderrama." hidden="1">{"valderrama1",#N/A,FALSE,"Pro Forma";"valderrama",#N/A,FALSE,"Pro Forma"}</definedName>
    <definedName name="wrn.Valuation._.Package._.1." localSheetId="0"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Water." localSheetId="0" hidden="1">{#N/A,#N/A,FALSE,"Water";#N/A,#N/A,FALSE,"Ballygowan";#N/A,#N/A,FALSE,"Volvic"}</definedName>
    <definedName name="wrn.Water." hidden="1">{#N/A,#N/A,FALSE,"Water";#N/A,#N/A,FALSE,"Ballygowan";#N/A,#N/A,FALSE,"Volvic"}</definedName>
    <definedName name="wrn.whole._.document." localSheetId="0" hidden="1">{"page 1",#N/A,FALSE,"A";"page 2",#N/A,FALSE,"A";"page 3",#N/A,FALSE,"A";"page 4",#N/A,FALSE,"A";"page 5",#N/A,FALSE,"A";"page 6",#N/A,FALSE,"A";"page 7",#N/A,FALSE,"A";"page 8",#N/A,FALSE,"A";"page 9",#N/A,FALSE,"A";"page 10",#N/A,FALSE,"A";"page 11",#N/A,FALSE,"A";"page 12",#N/A,FALSE,"A";"page 13",#N/A,FALSE,"A";"page 14",#N/A,FALSE,"A"}</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localSheetId="0"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neSpirits." localSheetId="0" hidden="1">{#N/A,#N/A,FALSE,"W&amp;Spirits";#N/A,#N/A,FALSE,"Grants";#N/A,#N/A,FALSE,"CCB"}</definedName>
    <definedName name="wrn.WineSpirits." hidden="1">{#N/A,#N/A,FALSE,"W&amp;Spirits";#N/A,#N/A,FALSE,"Grants";#N/A,#N/A,FALSE,"CCB"}</definedName>
    <definedName name="wrn2.dcf" localSheetId="0" hidden="1">{"mgmt forecast",#N/A,FALSE,"Mgmt Forecast";"dcf table",#N/A,FALSE,"Mgmt Forecast";"sensitivity",#N/A,FALSE,"Mgmt Forecast";"table inputs",#N/A,FALSE,"Mgmt Forecast";"calculations",#N/A,FALSE,"Mgmt Forecast"}</definedName>
    <definedName name="wrn2.dcf" hidden="1">{"mgmt forecast",#N/A,FALSE,"Mgmt Forecast";"dcf table",#N/A,FALSE,"Mgmt Forecast";"sensitivity",#N/A,FALSE,"Mgmt Forecast";"table inputs",#N/A,FALSE,"Mgmt Forecast";"calculations",#N/A,FALSE,"Mgmt Forecast"}</definedName>
    <definedName name="wrn3.dcf" localSheetId="0" hidden="1">{"mgmt forecast",#N/A,FALSE,"Mgmt Forecast";"dcf table",#N/A,FALSE,"Mgmt Forecast";"sensitivity",#N/A,FALSE,"Mgmt Forecast";"table inputs",#N/A,FALSE,"Mgmt Forecast";"calculations",#N/A,FALSE,"Mgmt Forecast"}</definedName>
    <definedName name="wrn3.dcf" hidden="1">{"mgmt forecast",#N/A,FALSE,"Mgmt Forecast";"dcf table",#N/A,FALSE,"Mgmt Forecast";"sensitivity",#N/A,FALSE,"Mgmt Forecast";"table inputs",#N/A,FALSE,"Mgmt Forecast";"calculations",#N/A,FALSE,"Mgmt Forecast"}</definedName>
    <definedName name="wser" hidden="1">#REF!</definedName>
    <definedName name="WTT_CFs">[24]Calc3_WTT_Fuels!$B$60:$M$92</definedName>
    <definedName name="WTT_Fuels_names">[24]Calc3_WTT_Fuels!$B$60:$B$92</definedName>
    <definedName name="WTT_labels">[24]Calc3_WTT_Fuels!$B$60:$M$60</definedName>
    <definedName name="xw" localSheetId="0" hidden="1">{#N/A,#N/A,FALSE,"FCF Corporate Services";#N/A,#N/A,FALSE,"FCF Assum Corporate Services";#N/A,#N/A,FALSE,"DCF Corp. Services Sensitivity";#N/A,#N/A,FALSE,"AVP Corporate Services";"FCF in percent",#N/A,FALSE,"FCF Corporate Services"}</definedName>
    <definedName name="xw" hidden="1">{#N/A,#N/A,FALSE,"FCF Corporate Services";#N/A,#N/A,FALSE,"FCF Assum Corporate Services";#N/A,#N/A,FALSE,"DCF Corp. Services Sensitivity";#N/A,#N/A,FALSE,"AVP Corporate Services";"FCF in percent",#N/A,FALSE,"FCF Corporate Services"}</definedName>
    <definedName name="Year">[8]Control!$C$4</definedName>
    <definedName name="YearAheadCfDenabled">#REF!</definedName>
    <definedName name="YearOptions">#REF!</definedName>
    <definedName name="Yes_No">'[7]Policy Master &amp; Summary Impacts'!$D$1:$D$2</definedName>
    <definedName name="YesNo">[19]Lookups!$C$7:$C$18</definedName>
    <definedName name="yhg" hidden="1">2</definedName>
    <definedName name="yn">'[25]CBA control'!#REF!</definedName>
    <definedName name="Z_6D5CE42D_295A_45BD_B1CB_C2465293749A_.wvu.Rows" hidden="1">#REF!,#REF!,#REF!,#REF!,#REF!,#REF!,#REF!,#REF!,#REF!,#REF!,#REF!,#REF!,#REF!,#REF!,#REF!,#REF!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0" i="8" l="1"/>
  <c r="O45" i="8"/>
  <c r="O75" i="8"/>
  <c r="O76" i="8"/>
  <c r="O32" i="8" l="1"/>
  <c r="W43" i="10" l="1"/>
  <c r="W44" i="10"/>
  <c r="W45" i="10"/>
  <c r="W46" i="10"/>
  <c r="W50" i="10"/>
  <c r="W52" i="10"/>
  <c r="W53" i="10"/>
  <c r="W42" i="10"/>
  <c r="V43" i="10"/>
  <c r="V44" i="10"/>
  <c r="V45" i="10"/>
  <c r="V46" i="10"/>
  <c r="V50" i="10"/>
  <c r="V52" i="10"/>
  <c r="V53" i="10"/>
  <c r="V42" i="10"/>
  <c r="K43" i="10"/>
  <c r="K17" i="10" s="1"/>
  <c r="K44" i="10"/>
  <c r="K18" i="10" s="1"/>
  <c r="K45" i="10"/>
  <c r="K19" i="10" s="1"/>
  <c r="K46" i="10"/>
  <c r="K20" i="10" s="1"/>
  <c r="K23" i="10"/>
  <c r="K50" i="10"/>
  <c r="K24" i="10" s="1"/>
  <c r="K52" i="10"/>
  <c r="K26" i="10" s="1"/>
  <c r="K53" i="10"/>
  <c r="K27" i="10" s="1"/>
  <c r="K42" i="10"/>
  <c r="K16" i="10" s="1"/>
  <c r="J43" i="10"/>
  <c r="J17" i="10" s="1"/>
  <c r="J44" i="10"/>
  <c r="J18" i="10" s="1"/>
  <c r="J45" i="10"/>
  <c r="J19" i="10" s="1"/>
  <c r="J46" i="10"/>
  <c r="J20" i="10" s="1"/>
  <c r="J23" i="10"/>
  <c r="J50" i="10"/>
  <c r="J24" i="10" s="1"/>
  <c r="J52" i="10"/>
  <c r="J26" i="10" s="1"/>
  <c r="J53" i="10"/>
  <c r="J27" i="10" s="1"/>
  <c r="J42" i="10"/>
  <c r="J16" i="10"/>
  <c r="J21" i="10"/>
  <c r="K21" i="10"/>
  <c r="W79" i="11"/>
  <c r="O79" i="11"/>
  <c r="W78" i="11"/>
  <c r="O78" i="11"/>
  <c r="W77" i="11"/>
  <c r="O77" i="11"/>
  <c r="W76" i="11"/>
  <c r="O76" i="11"/>
  <c r="W75" i="11"/>
  <c r="O75" i="11"/>
  <c r="W74" i="11"/>
  <c r="O74" i="11"/>
  <c r="W73" i="11"/>
  <c r="O73" i="11"/>
  <c r="W72" i="11"/>
  <c r="O72" i="11"/>
  <c r="W71" i="11"/>
  <c r="O71" i="11"/>
  <c r="W70" i="11"/>
  <c r="O70" i="11"/>
  <c r="W69" i="11"/>
  <c r="O69" i="11"/>
  <c r="W68" i="11"/>
  <c r="O68" i="11"/>
  <c r="W67" i="11"/>
  <c r="O67" i="11"/>
  <c r="W66" i="11"/>
  <c r="O66" i="11"/>
  <c r="W65" i="11"/>
  <c r="O65" i="11"/>
  <c r="W64" i="11"/>
  <c r="O64" i="11"/>
  <c r="W63" i="11"/>
  <c r="O63" i="11"/>
  <c r="W62" i="11"/>
  <c r="O62" i="11"/>
  <c r="W45" i="11"/>
  <c r="O45" i="11"/>
  <c r="W44" i="11"/>
  <c r="O44" i="11"/>
  <c r="W43" i="11"/>
  <c r="O43" i="11"/>
  <c r="W42" i="11"/>
  <c r="O42" i="11"/>
  <c r="W41" i="11"/>
  <c r="O41" i="11"/>
  <c r="W40" i="11"/>
  <c r="O40" i="11"/>
  <c r="W39" i="11"/>
  <c r="O39" i="11"/>
  <c r="W38" i="11"/>
  <c r="O38" i="11"/>
  <c r="W37" i="11"/>
  <c r="O37" i="11"/>
  <c r="W36" i="11"/>
  <c r="O36" i="11"/>
  <c r="W35" i="11"/>
  <c r="O35" i="11"/>
  <c r="W34" i="11"/>
  <c r="O34" i="11"/>
  <c r="W33" i="11"/>
  <c r="O33" i="11"/>
  <c r="W32" i="11"/>
  <c r="O32" i="11"/>
  <c r="W31" i="11"/>
  <c r="O31" i="11"/>
  <c r="W30" i="11"/>
  <c r="O30" i="11"/>
  <c r="W29" i="11"/>
  <c r="O29" i="11"/>
  <c r="W28" i="11"/>
  <c r="O28" i="11"/>
  <c r="C21" i="10"/>
  <c r="D21" i="10"/>
  <c r="E21" i="10"/>
  <c r="F21" i="10"/>
  <c r="G21" i="10"/>
  <c r="H21" i="10"/>
  <c r="I21" i="10"/>
  <c r="C23" i="10"/>
  <c r="D23" i="10"/>
  <c r="E23" i="10"/>
  <c r="F23" i="10"/>
  <c r="G23" i="10"/>
  <c r="H23" i="10"/>
  <c r="I23" i="10"/>
  <c r="W267" i="8"/>
  <c r="W268" i="8"/>
  <c r="W269" i="8"/>
  <c r="W270" i="8"/>
  <c r="W271" i="8"/>
  <c r="W272" i="8"/>
  <c r="W273" i="8"/>
  <c r="W274" i="8"/>
  <c r="U45" i="10" s="1"/>
  <c r="W275" i="8"/>
  <c r="U46" i="10" s="1"/>
  <c r="W276" i="8"/>
  <c r="W277" i="8"/>
  <c r="W278" i="8"/>
  <c r="W279" i="8"/>
  <c r="U50" i="10" s="1"/>
  <c r="W280" i="8"/>
  <c r="W281" i="8"/>
  <c r="W282" i="8"/>
  <c r="W283" i="8"/>
  <c r="W266" i="8"/>
  <c r="W228" i="8"/>
  <c r="W229" i="8"/>
  <c r="W230" i="8"/>
  <c r="W231" i="8"/>
  <c r="W232" i="8"/>
  <c r="W233" i="8"/>
  <c r="W234" i="8"/>
  <c r="W235" i="8"/>
  <c r="W236" i="8"/>
  <c r="W237" i="8"/>
  <c r="W238" i="8"/>
  <c r="W239" i="8"/>
  <c r="W240" i="8"/>
  <c r="W241" i="8"/>
  <c r="W242" i="8"/>
  <c r="T52" i="10" s="1"/>
  <c r="W243" i="8"/>
  <c r="T53" i="10" s="1"/>
  <c r="W244" i="8"/>
  <c r="W227" i="8"/>
  <c r="W189" i="8"/>
  <c r="W190" i="8"/>
  <c r="W191" i="8"/>
  <c r="W192" i="8"/>
  <c r="W193" i="8"/>
  <c r="W194" i="8"/>
  <c r="W195" i="8"/>
  <c r="W196" i="8"/>
  <c r="W197" i="8"/>
  <c r="W198" i="8"/>
  <c r="W199" i="8"/>
  <c r="W200" i="8"/>
  <c r="W201" i="8"/>
  <c r="S50" i="10" s="1"/>
  <c r="W202" i="8"/>
  <c r="W203" i="8"/>
  <c r="S52" i="10" s="1"/>
  <c r="W204" i="8"/>
  <c r="W205" i="8"/>
  <c r="W188" i="8"/>
  <c r="W150" i="8"/>
  <c r="W151" i="8"/>
  <c r="W152" i="8"/>
  <c r="W153" i="8"/>
  <c r="W154" i="8"/>
  <c r="W155" i="8"/>
  <c r="W156" i="8"/>
  <c r="W157" i="8"/>
  <c r="W158" i="8"/>
  <c r="W159" i="8"/>
  <c r="W160" i="8"/>
  <c r="W161" i="8"/>
  <c r="W162" i="8"/>
  <c r="W163" i="8"/>
  <c r="W164" i="8"/>
  <c r="W165" i="8"/>
  <c r="R53" i="10" s="1"/>
  <c r="W166" i="8"/>
  <c r="W149" i="8"/>
  <c r="W111" i="8"/>
  <c r="W112" i="8"/>
  <c r="W113" i="8"/>
  <c r="W114" i="8"/>
  <c r="W115" i="8"/>
  <c r="W116" i="8"/>
  <c r="W117" i="8"/>
  <c r="W118" i="8"/>
  <c r="W119" i="8"/>
  <c r="W120" i="8"/>
  <c r="W121" i="8"/>
  <c r="W122" i="8"/>
  <c r="W123" i="8"/>
  <c r="Q50" i="10" s="1"/>
  <c r="W124" i="8"/>
  <c r="W125" i="8"/>
  <c r="W126" i="8"/>
  <c r="W127" i="8"/>
  <c r="W110" i="8"/>
  <c r="W72" i="8"/>
  <c r="W73" i="8"/>
  <c r="W74" i="8"/>
  <c r="W75" i="8"/>
  <c r="W76" i="8"/>
  <c r="P42" i="10" s="1"/>
  <c r="W77" i="8"/>
  <c r="W78" i="8"/>
  <c r="P44" i="10" s="1"/>
  <c r="W79" i="8"/>
  <c r="P45" i="10" s="1"/>
  <c r="W80" i="8"/>
  <c r="P46" i="10" s="1"/>
  <c r="W81" i="8"/>
  <c r="W82" i="8"/>
  <c r="W83" i="8"/>
  <c r="W84" i="8"/>
  <c r="W85" i="8"/>
  <c r="W86" i="8"/>
  <c r="W87" i="8"/>
  <c r="W88" i="8"/>
  <c r="W71" i="8"/>
  <c r="U43" i="10"/>
  <c r="U44" i="10"/>
  <c r="U42" i="10"/>
  <c r="T43" i="10"/>
  <c r="T44" i="10"/>
  <c r="T45" i="10"/>
  <c r="T46" i="10"/>
  <c r="T42" i="10"/>
  <c r="S43" i="10"/>
  <c r="S44" i="10"/>
  <c r="S45" i="10"/>
  <c r="S46" i="10"/>
  <c r="S42" i="10"/>
  <c r="T50" i="10"/>
  <c r="U53" i="10"/>
  <c r="U52" i="10"/>
  <c r="S53" i="10"/>
  <c r="R52" i="10"/>
  <c r="R50" i="10"/>
  <c r="R43" i="10"/>
  <c r="R44" i="10"/>
  <c r="R45" i="10"/>
  <c r="R46" i="10"/>
  <c r="R42" i="10"/>
  <c r="Q53" i="10"/>
  <c r="Q52" i="10"/>
  <c r="Q43" i="10"/>
  <c r="Q44" i="10"/>
  <c r="Q45" i="10"/>
  <c r="Q46" i="10"/>
  <c r="Q42" i="10"/>
  <c r="P53" i="10"/>
  <c r="P52" i="10"/>
  <c r="P50" i="10"/>
  <c r="P43" i="10"/>
  <c r="O281" i="8"/>
  <c r="I52" i="10" s="1"/>
  <c r="I26" i="10" s="1"/>
  <c r="O280" i="8"/>
  <c r="O283" i="8"/>
  <c r="O275" i="8"/>
  <c r="I46" i="10" s="1"/>
  <c r="I20" i="10" s="1"/>
  <c r="O274" i="8"/>
  <c r="I45" i="10" s="1"/>
  <c r="I19" i="10" s="1"/>
  <c r="O273" i="8"/>
  <c r="I44" i="10" s="1"/>
  <c r="I18" i="10" s="1"/>
  <c r="O272" i="8"/>
  <c r="I43" i="10" s="1"/>
  <c r="I17" i="10" s="1"/>
  <c r="O271" i="8"/>
  <c r="I42" i="10" s="1"/>
  <c r="I16" i="10" s="1"/>
  <c r="O266" i="8"/>
  <c r="O155" i="8"/>
  <c r="O166" i="8"/>
  <c r="O159" i="8"/>
  <c r="O158" i="8"/>
  <c r="F46" i="10" s="1"/>
  <c r="F20" i="10" s="1"/>
  <c r="O149" i="8"/>
  <c r="K140" i="8"/>
  <c r="L140" i="8"/>
  <c r="J140" i="8"/>
  <c r="O282" i="8"/>
  <c r="I53" i="10" s="1"/>
  <c r="I27" i="10" s="1"/>
  <c r="O279" i="8"/>
  <c r="I50" i="10" s="1"/>
  <c r="I24" i="10" s="1"/>
  <c r="O278" i="8"/>
  <c r="O276" i="8"/>
  <c r="O270" i="8"/>
  <c r="O269" i="8"/>
  <c r="O268" i="8"/>
  <c r="O267" i="8"/>
  <c r="O244" i="8"/>
  <c r="O243" i="8"/>
  <c r="O242" i="8"/>
  <c r="H52" i="10" s="1"/>
  <c r="H26" i="10" s="1"/>
  <c r="O241" i="8"/>
  <c r="O240" i="8"/>
  <c r="O239" i="8"/>
  <c r="O238" i="8"/>
  <c r="O237" i="8"/>
  <c r="O236" i="8"/>
  <c r="O235" i="8"/>
  <c r="H45" i="10" s="1"/>
  <c r="H19" i="10" s="1"/>
  <c r="O234" i="8"/>
  <c r="H44" i="10" s="1"/>
  <c r="H18" i="10" s="1"/>
  <c r="O233" i="8"/>
  <c r="H43" i="10" s="1"/>
  <c r="H17" i="10" s="1"/>
  <c r="O232" i="8"/>
  <c r="H42" i="10" s="1"/>
  <c r="H16" i="10" s="1"/>
  <c r="O231" i="8"/>
  <c r="O230" i="8"/>
  <c r="O229" i="8"/>
  <c r="O228" i="8"/>
  <c r="O227" i="8"/>
  <c r="O205" i="8"/>
  <c r="O204" i="8"/>
  <c r="O203" i="8"/>
  <c r="O202" i="8"/>
  <c r="O201" i="8"/>
  <c r="O200" i="8"/>
  <c r="O199" i="8"/>
  <c r="O198" i="8"/>
  <c r="O197" i="8"/>
  <c r="G46" i="10" s="1"/>
  <c r="G20" i="10" s="1"/>
  <c r="O196" i="8"/>
  <c r="G45" i="10" s="1"/>
  <c r="G19" i="10" s="1"/>
  <c r="O195" i="8"/>
  <c r="G44" i="10" s="1"/>
  <c r="G18" i="10" s="1"/>
  <c r="O194" i="8"/>
  <c r="G43" i="10" s="1"/>
  <c r="G17" i="10" s="1"/>
  <c r="O193" i="8"/>
  <c r="O192" i="8"/>
  <c r="O191" i="8"/>
  <c r="O190" i="8"/>
  <c r="O189" i="8"/>
  <c r="O188" i="8"/>
  <c r="O165" i="8"/>
  <c r="F53" i="10" s="1"/>
  <c r="F27" i="10" s="1"/>
  <c r="O164" i="8"/>
  <c r="F52" i="10" s="1"/>
  <c r="F26" i="10" s="1"/>
  <c r="O163" i="8"/>
  <c r="O162" i="8"/>
  <c r="F50" i="10" s="1"/>
  <c r="F24" i="10" s="1"/>
  <c r="O161" i="8"/>
  <c r="O156" i="8"/>
  <c r="F44" i="10" s="1"/>
  <c r="F18" i="10" s="1"/>
  <c r="F43" i="10"/>
  <c r="F17" i="10" s="1"/>
  <c r="O153" i="8"/>
  <c r="O152" i="8"/>
  <c r="O151" i="8"/>
  <c r="O150" i="8"/>
  <c r="O167" i="8"/>
  <c r="O127" i="8"/>
  <c r="O126" i="8"/>
  <c r="E53" i="10" s="1"/>
  <c r="E27" i="10" s="1"/>
  <c r="O125" i="8"/>
  <c r="O124" i="8"/>
  <c r="O123" i="8"/>
  <c r="O122" i="8"/>
  <c r="O121" i="8"/>
  <c r="O120" i="8"/>
  <c r="O119" i="8"/>
  <c r="O118" i="8"/>
  <c r="E45" i="10" s="1"/>
  <c r="E19" i="10" s="1"/>
  <c r="O117" i="8"/>
  <c r="E44" i="10" s="1"/>
  <c r="E18" i="10" s="1"/>
  <c r="O116" i="8"/>
  <c r="E43" i="10" s="1"/>
  <c r="E17" i="10" s="1"/>
  <c r="O115" i="8"/>
  <c r="E42" i="10" s="1"/>
  <c r="E16" i="10" s="1"/>
  <c r="O114" i="8"/>
  <c r="O113" i="8"/>
  <c r="O112" i="8"/>
  <c r="O111" i="8"/>
  <c r="O110" i="8"/>
  <c r="O88" i="8"/>
  <c r="O87" i="8"/>
  <c r="D53" i="10" s="1"/>
  <c r="D27" i="10" s="1"/>
  <c r="O86" i="8"/>
  <c r="O85" i="8"/>
  <c r="O84" i="8"/>
  <c r="O83" i="8"/>
  <c r="O82" i="8"/>
  <c r="O81" i="8"/>
  <c r="O80" i="8"/>
  <c r="O79" i="8"/>
  <c r="D45" i="10" s="1"/>
  <c r="D19" i="10" s="1"/>
  <c r="O78" i="8"/>
  <c r="D44" i="10" s="1"/>
  <c r="D18" i="10" s="1"/>
  <c r="O77" i="8"/>
  <c r="D43" i="10" s="1"/>
  <c r="D17" i="10" s="1"/>
  <c r="D42" i="10"/>
  <c r="D16" i="10" s="1"/>
  <c r="O74" i="8"/>
  <c r="O73" i="8"/>
  <c r="O72" i="8"/>
  <c r="O71" i="8"/>
  <c r="O33" i="8"/>
  <c r="O34" i="8"/>
  <c r="O35" i="8"/>
  <c r="O36" i="8"/>
  <c r="O37" i="8"/>
  <c r="O38" i="8"/>
  <c r="O39" i="8"/>
  <c r="C44" i="10" s="1"/>
  <c r="C18" i="10" s="1"/>
  <c r="C45" i="10"/>
  <c r="C19" i="10" s="1"/>
  <c r="O41" i="8"/>
  <c r="C46" i="10" s="1"/>
  <c r="C20" i="10" s="1"/>
  <c r="O42" i="8"/>
  <c r="O43" i="8"/>
  <c r="O44" i="8"/>
  <c r="O46" i="8"/>
  <c r="O47" i="8"/>
  <c r="C52" i="10" s="1"/>
  <c r="C26" i="10" s="1"/>
  <c r="O48" i="8"/>
  <c r="C53" i="10" s="1"/>
  <c r="C27" i="10" s="1"/>
  <c r="O49" i="8"/>
  <c r="C43" i="10"/>
  <c r="C17" i="10" s="1"/>
  <c r="H46" i="10"/>
  <c r="H20" i="10" s="1"/>
  <c r="H50" i="10"/>
  <c r="H24" i="10" s="1"/>
  <c r="H53" i="10"/>
  <c r="H27" i="10" s="1"/>
  <c r="G50" i="10"/>
  <c r="G24" i="10" s="1"/>
  <c r="G52" i="10"/>
  <c r="G26" i="10" s="1"/>
  <c r="G53" i="10"/>
  <c r="G27" i="10" s="1"/>
  <c r="G42" i="10"/>
  <c r="G16" i="10" s="1"/>
  <c r="E46" i="10"/>
  <c r="E20" i="10" s="1"/>
  <c r="E50" i="10"/>
  <c r="E24" i="10" s="1"/>
  <c r="E52" i="10"/>
  <c r="E26" i="10" s="1"/>
  <c r="D46" i="10"/>
  <c r="D20" i="10" s="1"/>
  <c r="D50" i="10"/>
  <c r="D24" i="10" s="1"/>
  <c r="D52" i="10"/>
  <c r="D26" i="10" s="1"/>
  <c r="C50" i="10"/>
  <c r="C24" i="10" s="1"/>
  <c r="C42" i="10"/>
  <c r="C16" i="10" s="1"/>
  <c r="O45" i="10" l="1"/>
  <c r="O44" i="10"/>
  <c r="O53" i="10"/>
  <c r="O43" i="10"/>
  <c r="O50" i="10"/>
  <c r="O52" i="10"/>
  <c r="O42" i="10"/>
  <c r="O46" i="10"/>
  <c r="O277" i="8"/>
  <c r="O154" i="8"/>
  <c r="F42" i="10" s="1"/>
  <c r="F16" i="10" s="1"/>
  <c r="O157" i="8" l="1"/>
  <c r="F45" i="10" s="1"/>
  <c r="F19" i="10" s="1"/>
  <c r="O160" i="8" l="1"/>
  <c r="C50" i="1" l="1"/>
  <c r="C49" i="1"/>
  <c r="C47" i="1"/>
  <c r="C46" i="1"/>
  <c r="C33" i="1"/>
  <c r="C32" i="1"/>
  <c r="C18" i="1"/>
  <c r="C13" i="1"/>
</calcChain>
</file>

<file path=xl/sharedStrings.xml><?xml version="1.0" encoding="utf-8"?>
<sst xmlns="http://schemas.openxmlformats.org/spreadsheetml/2006/main" count="1163" uniqueCount="168">
  <si>
    <t>Quality Information</t>
  </si>
  <si>
    <t>Prepared by</t>
  </si>
  <si>
    <t>Checked by</t>
  </si>
  <si>
    <t>Verified by</t>
  </si>
  <si>
    <t>Approved by</t>
  </si>
  <si>
    <t>Adam Bavington
Graduate Consultant, Carbon &amp; ESG</t>
  </si>
  <si>
    <t>Ben Murray
Associate Director, Carbon &amp; ESG</t>
  </si>
  <si>
    <t>Rebecca Maskrey,  Project Manager</t>
  </si>
  <si>
    <t>Revision History</t>
  </si>
  <si>
    <t>Revision</t>
  </si>
  <si>
    <t>Date</t>
  </si>
  <si>
    <t>Details</t>
  </si>
  <si>
    <t>Authorised</t>
  </si>
  <si>
    <t>Position</t>
  </si>
  <si>
    <t>V1.0</t>
  </si>
  <si>
    <t>© 2024 AECOM Limited. All Rights Reserved.</t>
  </si>
  <si>
    <t>This document has been prepared by AECOM Limited (“AECOM”) for sole use of our client (“CXC”) in accordance with generally accepted consultancy principles, the budget for fees and the terms of reference agreed between AECOM and the Client. Any information provided by third parties and referred to herein has not been checked or verified by AECOM, unless otherwise expressly stated in the document. No third party may rely upon this document without the prior and express written agreement of AECOM.</t>
  </si>
  <si>
    <t>Tools/Hardware</t>
  </si>
  <si>
    <t>Summary of Findings</t>
  </si>
  <si>
    <t>Casestudy had no forestry so this has not been tested.</t>
  </si>
  <si>
    <t>The tables below prestent the reference casestudy and the findings of the sensitivity test.</t>
  </si>
  <si>
    <t>Calculator Input Data</t>
  </si>
  <si>
    <t>Type of peatland</t>
  </si>
  <si>
    <r>
      <t>Average annual air temperature at site (</t>
    </r>
    <r>
      <rPr>
        <vertAlign val="superscript"/>
        <sz val="10"/>
        <rFont val="Arial"/>
        <family val="2"/>
      </rPr>
      <t>o</t>
    </r>
    <r>
      <rPr>
        <sz val="10"/>
        <rFont val="Arial"/>
        <family val="2"/>
      </rPr>
      <t>C)</t>
    </r>
  </si>
  <si>
    <t>Average depth of peat at site (m)</t>
  </si>
  <si>
    <t>C Content of dry peat (% by weight)</t>
  </si>
  <si>
    <t>Average extent of drainage around drainage features at site (m)</t>
  </si>
  <si>
    <t>Average water table depth at site (m)</t>
  </si>
  <si>
    <r>
      <t>Dry soil bulk density (g cm</t>
    </r>
    <r>
      <rPr>
        <vertAlign val="superscript"/>
        <sz val="10"/>
        <rFont val="Arial"/>
        <family val="2"/>
      </rPr>
      <t>-3</t>
    </r>
    <r>
      <rPr>
        <sz val="10"/>
        <rFont val="Arial"/>
        <family val="2"/>
      </rPr>
      <t>)</t>
    </r>
  </si>
  <si>
    <t>Time required for regeneration of bog plants after restoration (years)</t>
  </si>
  <si>
    <t>Carbon accumulation due to C fixation by bog plants in undrained peats (tC ha-1 yr-1)</t>
  </si>
  <si>
    <t>1. Windfarm CO2 emission saving over…</t>
  </si>
  <si>
    <t xml:space="preserve">         …coal-fired electricity generation (tCO2 yr-1)</t>
  </si>
  <si>
    <t xml:space="preserve">         …grid-mix of electricity generation (tCO2 yr-1)</t>
  </si>
  <si>
    <t xml:space="preserve">         …fossil fuel - mix of electricity generation (tCO2 yr-1)</t>
  </si>
  <si>
    <t>Energy output from windfarm over lifetime (MWh)</t>
  </si>
  <si>
    <t>Total CO2 losses due to wind farm (t CO2 eq.)</t>
  </si>
  <si>
    <t xml:space="preserve">2. Losses due to turbine life (eg. manufacture, construction, decomissioning) </t>
  </si>
  <si>
    <t xml:space="preserve">3. Losses due to backup </t>
  </si>
  <si>
    <t>4. Losses due to reduced carbon fixing potential</t>
  </si>
  <si>
    <t>5. Losses from soil organic matter</t>
  </si>
  <si>
    <t>6. Losses due to DOC &amp; POC leaching</t>
  </si>
  <si>
    <t>7. Losses due to felling forestry</t>
  </si>
  <si>
    <t>Total losses of carbon dioxide</t>
  </si>
  <si>
    <t>8. Total CO2 gains due to improvement of site (t CO2 eq.)</t>
  </si>
  <si>
    <t>8a. Change in emissions due to improvement of degraded bogs</t>
  </si>
  <si>
    <t xml:space="preserve">8b. Change in emissions due to improvement of felled forestry </t>
  </si>
  <si>
    <t>8c. Change in emissions due to restoration of peat from borrow pits</t>
  </si>
  <si>
    <t>8d. Change in emissions due to removal of drainage from foundations &amp; hardstanding</t>
  </si>
  <si>
    <t>Total change in emissions due to improvements</t>
  </si>
  <si>
    <t>Halving values</t>
  </si>
  <si>
    <t>Doubling values</t>
  </si>
  <si>
    <t xml:space="preserve">2. Losses due to turbine life (eg. manufacture, construction, decommissioning) </t>
  </si>
  <si>
    <t>Test the sensitivity of selected parameters to the Carbon Calculator's outputs as highlighted below.</t>
  </si>
  <si>
    <t>Input data</t>
  </si>
  <si>
    <t>Results</t>
  </si>
  <si>
    <t>Windfarm characteristics</t>
  </si>
  <si>
    <t>Dimensions</t>
  </si>
  <si>
    <t>No. of turbines</t>
  </si>
  <si>
    <t>Exp.</t>
  </si>
  <si>
    <t>Min.</t>
  </si>
  <si>
    <t>Max.</t>
  </si>
  <si>
    <t>Lifetime of windfarm (years)</t>
  </si>
  <si>
    <r>
      <t>1. Windfarm CO</t>
    </r>
    <r>
      <rPr>
        <b/>
        <vertAlign val="subscript"/>
        <sz val="10"/>
        <rFont val="Arial"/>
        <family val="2"/>
      </rPr>
      <t>2</t>
    </r>
    <r>
      <rPr>
        <b/>
        <sz val="10"/>
        <rFont val="Arial"/>
        <family val="2"/>
      </rPr>
      <t xml:space="preserve"> emission saving over…</t>
    </r>
  </si>
  <si>
    <t>Performance</t>
  </si>
  <si>
    <r>
      <t xml:space="preserve">         …coal-fired electricity generation (tCO</t>
    </r>
    <r>
      <rPr>
        <vertAlign val="subscript"/>
        <sz val="10"/>
        <rFont val="Arial"/>
        <family val="2"/>
      </rPr>
      <t>2</t>
    </r>
    <r>
      <rPr>
        <sz val="10"/>
        <rFont val="Arial"/>
        <family val="2"/>
      </rPr>
      <t xml:space="preserve"> yr</t>
    </r>
    <r>
      <rPr>
        <vertAlign val="superscript"/>
        <sz val="10"/>
        <rFont val="Arial"/>
        <family val="2"/>
      </rPr>
      <t>-1</t>
    </r>
    <r>
      <rPr>
        <sz val="10"/>
        <rFont val="Arial"/>
        <family val="2"/>
      </rPr>
      <t>)</t>
    </r>
  </si>
  <si>
    <t>Power rating of turbines (turbine capacity) (MW)</t>
  </si>
  <si>
    <r>
      <t xml:space="preserve">         …grid-mix of electricity generation (tCO</t>
    </r>
    <r>
      <rPr>
        <vertAlign val="subscript"/>
        <sz val="10"/>
        <rFont val="Arial"/>
        <family val="2"/>
      </rPr>
      <t>2</t>
    </r>
    <r>
      <rPr>
        <sz val="10"/>
        <rFont val="Arial"/>
        <family val="2"/>
      </rPr>
      <t xml:space="preserve"> yr</t>
    </r>
    <r>
      <rPr>
        <vertAlign val="superscript"/>
        <sz val="10"/>
        <rFont val="Arial"/>
        <family val="2"/>
      </rPr>
      <t>-1</t>
    </r>
    <r>
      <rPr>
        <sz val="10"/>
        <rFont val="Arial"/>
        <family val="2"/>
      </rPr>
      <t>)</t>
    </r>
  </si>
  <si>
    <t>Capacity factor</t>
  </si>
  <si>
    <r>
      <t xml:space="preserve">         …fossil fuel - mix of electricity generation (tCO</t>
    </r>
    <r>
      <rPr>
        <vertAlign val="subscript"/>
        <sz val="10"/>
        <rFont val="Arial"/>
        <family val="2"/>
      </rPr>
      <t>2</t>
    </r>
    <r>
      <rPr>
        <sz val="10"/>
        <rFont val="Arial"/>
        <family val="2"/>
      </rPr>
      <t xml:space="preserve"> yr</t>
    </r>
    <r>
      <rPr>
        <vertAlign val="superscript"/>
        <sz val="10"/>
        <rFont val="Arial"/>
        <family val="2"/>
      </rPr>
      <t>-1</t>
    </r>
    <r>
      <rPr>
        <sz val="10"/>
        <rFont val="Arial"/>
        <family val="2"/>
      </rPr>
      <t>)</t>
    </r>
  </si>
  <si>
    <t>Backup</t>
  </si>
  <si>
    <r>
      <t>Total CO</t>
    </r>
    <r>
      <rPr>
        <b/>
        <vertAlign val="subscript"/>
        <sz val="10"/>
        <rFont val="Arial"/>
        <family val="2"/>
      </rPr>
      <t>2</t>
    </r>
    <r>
      <rPr>
        <b/>
        <sz val="10"/>
        <rFont val="Arial"/>
        <family val="2"/>
      </rPr>
      <t xml:space="preserve"> losses due to wind farm (t CO</t>
    </r>
    <r>
      <rPr>
        <b/>
        <vertAlign val="subscript"/>
        <sz val="10"/>
        <rFont val="Arial"/>
        <family val="2"/>
      </rPr>
      <t>2</t>
    </r>
    <r>
      <rPr>
        <b/>
        <sz val="10"/>
        <rFont val="Arial"/>
        <family val="2"/>
      </rPr>
      <t xml:space="preserve"> eq.)</t>
    </r>
  </si>
  <si>
    <t>Extra capacity required for backup (%)</t>
  </si>
  <si>
    <t>Additional emissions due to reduced thermal efficiency of the reserve generation (%)</t>
  </si>
  <si>
    <r>
      <t>Carbon dioxide emissions from turbine life</t>
    </r>
    <r>
      <rPr>
        <sz val="10"/>
        <rFont val="Arial"/>
        <family val="2"/>
      </rPr>
      <t xml:space="preserve"> -                                   (eg. manufacture, construction, decommissioning)</t>
    </r>
  </si>
  <si>
    <t>Characteristics of peatland before windfarm development</t>
  </si>
  <si>
    <r>
      <t>8. Total CO</t>
    </r>
    <r>
      <rPr>
        <b/>
        <vertAlign val="subscript"/>
        <sz val="10"/>
        <rFont val="Arial"/>
        <family val="2"/>
      </rPr>
      <t>2</t>
    </r>
    <r>
      <rPr>
        <b/>
        <sz val="10"/>
        <rFont val="Arial"/>
        <family val="2"/>
      </rPr>
      <t xml:space="preserve"> gains due to improvement of site (t CO</t>
    </r>
    <r>
      <rPr>
        <b/>
        <vertAlign val="subscript"/>
        <sz val="10"/>
        <rFont val="Arial"/>
        <family val="2"/>
      </rPr>
      <t>2</t>
    </r>
    <r>
      <rPr>
        <b/>
        <sz val="10"/>
        <rFont val="Arial"/>
        <family val="2"/>
      </rPr>
      <t xml:space="preserve"> eq.)</t>
    </r>
  </si>
  <si>
    <t>Characteristics of bog plants</t>
  </si>
  <si>
    <r>
      <t>Carbon accumulation due to C fixation by bog plants in undrained peats (tC ha</t>
    </r>
    <r>
      <rPr>
        <vertAlign val="superscript"/>
        <sz val="10"/>
        <rFont val="Arial"/>
        <family val="2"/>
      </rPr>
      <t>-1</t>
    </r>
    <r>
      <rPr>
        <sz val="10"/>
        <rFont val="Arial"/>
        <family val="2"/>
      </rPr>
      <t xml:space="preserve"> yr</t>
    </r>
    <r>
      <rPr>
        <vertAlign val="superscript"/>
        <sz val="10"/>
        <rFont val="Arial"/>
        <family val="2"/>
      </rPr>
      <t>-1</t>
    </r>
    <r>
      <rPr>
        <sz val="10"/>
        <rFont val="Arial"/>
        <family val="2"/>
      </rPr>
      <t>)</t>
    </r>
  </si>
  <si>
    <t>Forestry Plantation Characteristics</t>
  </si>
  <si>
    <r>
      <t>Method used to calculate CO</t>
    </r>
    <r>
      <rPr>
        <vertAlign val="subscript"/>
        <sz val="10"/>
        <rFont val="Arial"/>
        <family val="2"/>
      </rPr>
      <t>2</t>
    </r>
    <r>
      <rPr>
        <sz val="10"/>
        <rFont val="Arial"/>
        <family val="2"/>
      </rPr>
      <t xml:space="preserve"> loss from forest felling</t>
    </r>
  </si>
  <si>
    <t>Counterfactual emission factors</t>
  </si>
  <si>
    <t xml:space="preserve">To update counterfactual emission factors                              from the web            </t>
  </si>
  <si>
    <r>
      <t>Coal-fired plant emission factor (t CO</t>
    </r>
    <r>
      <rPr>
        <vertAlign val="subscript"/>
        <sz val="10"/>
        <rFont val="Arial"/>
        <family val="2"/>
      </rPr>
      <t>2</t>
    </r>
    <r>
      <rPr>
        <sz val="10"/>
        <rFont val="Arial"/>
        <family val="2"/>
      </rPr>
      <t xml:space="preserve"> MWh</t>
    </r>
    <r>
      <rPr>
        <vertAlign val="superscript"/>
        <sz val="10"/>
        <rFont val="Arial"/>
        <family val="2"/>
      </rPr>
      <t>-1</t>
    </r>
    <r>
      <rPr>
        <sz val="10"/>
        <rFont val="Arial"/>
        <family val="2"/>
      </rPr>
      <t>)</t>
    </r>
  </si>
  <si>
    <r>
      <t>Grid-mix emission factor (t CO</t>
    </r>
    <r>
      <rPr>
        <vertAlign val="subscript"/>
        <sz val="10"/>
        <rFont val="Arial"/>
        <family val="2"/>
      </rPr>
      <t>2</t>
    </r>
    <r>
      <rPr>
        <sz val="10"/>
        <rFont val="Arial"/>
        <family val="2"/>
      </rPr>
      <t xml:space="preserve"> MWh</t>
    </r>
    <r>
      <rPr>
        <vertAlign val="superscript"/>
        <sz val="10"/>
        <rFont val="Arial"/>
        <family val="2"/>
      </rPr>
      <t>-1</t>
    </r>
    <r>
      <rPr>
        <sz val="10"/>
        <rFont val="Arial"/>
        <family val="2"/>
      </rPr>
      <t>)</t>
    </r>
  </si>
  <si>
    <r>
      <t>Fossil fuel-mix emission factor (t CO</t>
    </r>
    <r>
      <rPr>
        <vertAlign val="subscript"/>
        <sz val="10"/>
        <rFont val="Arial"/>
        <family val="2"/>
      </rPr>
      <t>2</t>
    </r>
    <r>
      <rPr>
        <sz val="10"/>
        <rFont val="Arial"/>
        <family val="2"/>
      </rPr>
      <t xml:space="preserve"> MWh</t>
    </r>
    <r>
      <rPr>
        <vertAlign val="superscript"/>
        <sz val="10"/>
        <rFont val="Arial"/>
        <family val="2"/>
      </rPr>
      <t>-1</t>
    </r>
    <r>
      <rPr>
        <sz val="10"/>
        <rFont val="Arial"/>
        <family val="2"/>
      </rPr>
      <t>)</t>
    </r>
  </si>
  <si>
    <t>Borrow pits</t>
  </si>
  <si>
    <t>Number of borrow pits</t>
  </si>
  <si>
    <t>Average length of pits (m)</t>
  </si>
  <si>
    <t>Average width of pits (m)</t>
  </si>
  <si>
    <t>Average depth of peat removed from pit (m)</t>
  </si>
  <si>
    <t>Foundations and hard-standing area associated with each turbine</t>
  </si>
  <si>
    <r>
      <t>Method used to calculate CO</t>
    </r>
    <r>
      <rPr>
        <vertAlign val="subscript"/>
        <sz val="10"/>
        <rFont val="Arial"/>
        <family val="2"/>
      </rPr>
      <t>2</t>
    </r>
    <r>
      <rPr>
        <sz val="10"/>
        <rFont val="Arial"/>
        <family val="2"/>
      </rPr>
      <t xml:space="preserve"> loss from foundations and hard-standing</t>
    </r>
  </si>
  <si>
    <t>Average depth of peat removed from turbine foundations (m)</t>
  </si>
  <si>
    <t>Average depth of peat removed from hard-standing (m)</t>
  </si>
  <si>
    <t>Access tracks</t>
  </si>
  <si>
    <t>Total length of access track (m)</t>
  </si>
  <si>
    <t>Existing track length (m)</t>
  </si>
  <si>
    <t>Length of access track that is floating road (m)</t>
  </si>
  <si>
    <t>Floating road width (m)</t>
  </si>
  <si>
    <t>Floating road depth (m)</t>
  </si>
  <si>
    <t>Length of floating road that is drained (m)</t>
  </si>
  <si>
    <t>Average depth of drains associated with floating roads (m)</t>
  </si>
  <si>
    <t>Length of access track that is excavated road (m)</t>
  </si>
  <si>
    <t>Excavated road width (m)</t>
  </si>
  <si>
    <t>Average depth of peat excavated for road (m)</t>
  </si>
  <si>
    <t>Length of access track that is rock filled road (m)</t>
  </si>
  <si>
    <t>Rock filled road width (m)</t>
  </si>
  <si>
    <t>Rock filled road depth (m)</t>
  </si>
  <si>
    <t>Length of rock filled road that is drained (m)</t>
  </si>
  <si>
    <t>Average depth of drains associated with rock filled roads (m)</t>
  </si>
  <si>
    <t>Cable Trenches</t>
  </si>
  <si>
    <t>Length of any cable trench on peat that does not follow access tracks and is lined with a permeable medium (eg. sand) (m)</t>
  </si>
  <si>
    <t>Average depth of peat cut for cable trenches (m)</t>
  </si>
  <si>
    <t>Additional peat excavated                                                  (not already accounted for above)</t>
  </si>
  <si>
    <r>
      <t>Volume of additional peat excavated (m</t>
    </r>
    <r>
      <rPr>
        <vertAlign val="superscript"/>
        <sz val="10"/>
        <rFont val="Arial"/>
        <family val="2"/>
      </rPr>
      <t>3</t>
    </r>
    <r>
      <rPr>
        <sz val="10"/>
        <rFont val="Arial"/>
        <family val="2"/>
      </rPr>
      <t>)</t>
    </r>
  </si>
  <si>
    <r>
      <t>Area of additional peat excavated (m</t>
    </r>
    <r>
      <rPr>
        <vertAlign val="superscript"/>
        <sz val="10"/>
        <rFont val="Arial"/>
        <family val="2"/>
      </rPr>
      <t>2</t>
    </r>
    <r>
      <rPr>
        <sz val="10"/>
        <rFont val="Arial"/>
        <family val="2"/>
      </rPr>
      <t>)</t>
    </r>
  </si>
  <si>
    <t>Peat Landslide Hazard</t>
  </si>
  <si>
    <t>Weblink: Peat Landslide Hazard and Risk Assessments: Best Practice Guide for Proposed Electricity Generation Developments</t>
  </si>
  <si>
    <t>Improvement of C sequestration at site by blocking drains, restoration of habitat etc</t>
  </si>
  <si>
    <t>Improvement of degraded bog</t>
  </si>
  <si>
    <t xml:space="preserve">Area of degraded bog to be improved (ha)             </t>
  </si>
  <si>
    <t>Water table depth in degraded bog before improvement (m)</t>
  </si>
  <si>
    <t>Water table depth in degraded bog after improvement (m)</t>
  </si>
  <si>
    <t>Time required for hydrology and habitat of bog to return to its previous state on improvement (years)</t>
  </si>
  <si>
    <t>Period of time when effectiveness of the improvement in degraded bog can be guaranteed (years)</t>
  </si>
  <si>
    <t>Improvement of felled plantation land</t>
  </si>
  <si>
    <t>Area of felled plantation to be improved (ha)</t>
  </si>
  <si>
    <t>Water table depth in felled area before improvement (m)</t>
  </si>
  <si>
    <t>Water table depth in felled area after improvement (m)</t>
  </si>
  <si>
    <t>Time required for hydrology and habitat of felled plantation to return to its previous state on improvement (years)</t>
  </si>
  <si>
    <t>Period of time when effectiveness of the improvement in felled plantation can be guaranteed (years)</t>
  </si>
  <si>
    <t>Restoration of peat removed from borrow pits</t>
  </si>
  <si>
    <t>Area of borrow pits to be restored (ha)</t>
  </si>
  <si>
    <t>Depth of water table in borrow pit before restoration with respect to the restored surface (m)</t>
  </si>
  <si>
    <t>Depth of water table in borrow pit after restoration with respect to the restored surface (m)</t>
  </si>
  <si>
    <t>Time required for hydrology and habitat of borrow pit to return to its previous state on restoration (years)</t>
  </si>
  <si>
    <t>Period of time when effectiveness of the restoration of peat removed from borrow pits can be guaranteed (years)</t>
  </si>
  <si>
    <t>Early removal of drainage from foundations and hardstanding</t>
  </si>
  <si>
    <t>Water table depth around foundations and hardstanding before restoration (m)</t>
  </si>
  <si>
    <t>Water table depth around foundations and hardstanding after restoration (m)</t>
  </si>
  <si>
    <t>Time to completion of backfilling, removal of any surface drains, and full restoration of the hydrology (years)</t>
  </si>
  <si>
    <t>Restoration of site after decomissioning</t>
  </si>
  <si>
    <t>Will the hydrology of the site be restored on decommissioning?</t>
  </si>
  <si>
    <t>Will you attempt to block any gullies that have formed due to the windfarm?</t>
  </si>
  <si>
    <t>Will you attempt to block all artificial ditches and facilitate  rewetting?</t>
  </si>
  <si>
    <t>Will the habitat of the site be restored on decommissioning?</t>
  </si>
  <si>
    <t>Will you control grazing on degraded areas?</t>
  </si>
  <si>
    <t>Will you manage areas to favour reintroduction of species</t>
  </si>
  <si>
    <t>Viking Variation 450MW Shetland Islands</t>
  </si>
  <si>
    <t>This tab presents the sensitivity tests carried out on the casestudy against the 'Characteristics of peatland before windfarm development' input data.</t>
  </si>
  <si>
    <t>Average annual air temperature at site (oC)</t>
  </si>
  <si>
    <t>Original input data</t>
  </si>
  <si>
    <t>Sensitivity tested input data</t>
  </si>
  <si>
    <t xml:space="preserve">Expected </t>
  </si>
  <si>
    <t>Min</t>
  </si>
  <si>
    <t>Max</t>
  </si>
  <si>
    <t>Difference</t>
  </si>
  <si>
    <t xml:space="preserve">Type of Peatland </t>
  </si>
  <si>
    <t>Acid Bog</t>
  </si>
  <si>
    <t>Fen</t>
  </si>
  <si>
    <t>Dry soil bulk density (g cm-3)</t>
  </si>
  <si>
    <t>Average Annual Air Temperature</t>
  </si>
  <si>
    <t>16.07.2024</t>
  </si>
  <si>
    <t>N/A</t>
  </si>
  <si>
    <t>R.M.</t>
  </si>
  <si>
    <t>Project Manager</t>
  </si>
  <si>
    <t>Hayley Maynard 
Principal Consultant, Carbon &amp; ESG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</si>
</sst>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Red]\-#,##0\ "/>
    <numFmt numFmtId="165" formatCode="#,##0.00_ ;[Red]\-#,##0.00\ "/>
    <numFmt numFmtId="166" formatCode="0.0"/>
  </numFmts>
  <fonts count="28" x14ac:knownFonts="1">
    <font>
      <sz val="11"/>
      <color theme="1"/>
      <name val="Calibri"/>
      <family val="2"/>
      <scheme val="minor"/>
    </font>
    <font>
      <u/>
      <sz val="11"/>
      <color theme="10"/>
      <name val="Calibri"/>
      <family val="2"/>
      <scheme val="minor"/>
    </font>
    <font>
      <b/>
      <sz val="10"/>
      <name val="Arial"/>
      <family val="2"/>
    </font>
    <font>
      <u/>
      <sz val="10"/>
      <name val="Arial"/>
      <family val="2"/>
    </font>
    <font>
      <sz val="10"/>
      <name val="Arial"/>
      <family val="2"/>
    </font>
    <font>
      <vertAlign val="superscript"/>
      <sz val="10"/>
      <name val="Arial"/>
      <family val="2"/>
    </font>
    <font>
      <vertAlign val="subscript"/>
      <sz val="10"/>
      <name val="Arial"/>
      <family val="2"/>
    </font>
    <font>
      <sz val="11"/>
      <color theme="1"/>
      <name val="Calibri"/>
      <family val="2"/>
      <scheme val="minor"/>
    </font>
    <font>
      <i/>
      <sz val="10"/>
      <name val="Arial"/>
      <family val="2"/>
    </font>
    <font>
      <b/>
      <vertAlign val="subscript"/>
      <sz val="10"/>
      <name val="Arial"/>
      <family val="2"/>
    </font>
    <font>
      <sz val="8"/>
      <name val="Arial"/>
      <family val="2"/>
    </font>
    <font>
      <sz val="11"/>
      <name val="Calibri"/>
      <family val="2"/>
      <scheme val="minor"/>
    </font>
    <font>
      <sz val="26"/>
      <color rgb="FF404040"/>
      <name val="Arial"/>
      <family val="2"/>
    </font>
    <font>
      <sz val="11"/>
      <color rgb="FF404040"/>
      <name val="Calibri"/>
      <family val="2"/>
      <scheme val="minor"/>
    </font>
    <font>
      <b/>
      <sz val="11"/>
      <color theme="1" tint="0.249977111117893"/>
      <name val="Calibri"/>
      <family val="2"/>
      <scheme val="minor"/>
    </font>
    <font>
      <b/>
      <sz val="14"/>
      <color theme="1" tint="0.249977111117893"/>
      <name val="Calibri"/>
      <family val="2"/>
      <scheme val="minor"/>
    </font>
    <font>
      <b/>
      <sz val="11"/>
      <color rgb="FF008768"/>
      <name val="Calibri"/>
      <family val="2"/>
      <scheme val="minor"/>
    </font>
    <font>
      <sz val="10"/>
      <color theme="1"/>
      <name val="Calibri"/>
      <family val="2"/>
      <scheme val="minor"/>
    </font>
    <font>
      <sz val="11"/>
      <color theme="1"/>
      <name val="Arial"/>
      <family val="2"/>
    </font>
    <font>
      <b/>
      <sz val="20"/>
      <color theme="1"/>
      <name val="Arial"/>
      <family val="2"/>
    </font>
    <font>
      <b/>
      <sz val="11"/>
      <color theme="1"/>
      <name val="Arial"/>
      <family val="2"/>
    </font>
    <font>
      <sz val="11"/>
      <color rgb="FFFF0000"/>
      <name val="Arial"/>
      <family val="2"/>
    </font>
    <font>
      <u/>
      <sz val="11"/>
      <color theme="10"/>
      <name val="Arial"/>
      <family val="2"/>
    </font>
    <font>
      <b/>
      <sz val="16"/>
      <color theme="1"/>
      <name val="Arial"/>
      <family val="2"/>
    </font>
    <font>
      <b/>
      <sz val="11"/>
      <color theme="1"/>
      <name val="Aptos SemiBold"/>
      <family val="2"/>
    </font>
    <font>
      <sz val="11"/>
      <color theme="1"/>
      <name val="Aptos SemiBold"/>
      <family val="2"/>
    </font>
    <font>
      <sz val="11"/>
      <name val="Arial"/>
      <family val="2"/>
    </font>
    <font>
      <sz val="11"/>
      <name val="Calibri"/>
      <scheme val="minor"/>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008768"/>
      </bottom>
      <diagonal/>
    </border>
    <border>
      <left/>
      <right/>
      <top style="thick">
        <color rgb="FF008768"/>
      </top>
      <bottom/>
      <diagonal/>
    </border>
    <border>
      <left/>
      <right/>
      <top/>
      <bottom style="medium">
        <color indexed="64"/>
      </bottom>
      <diagonal/>
    </border>
    <border>
      <left/>
      <right/>
      <top style="thick">
        <color rgb="FF008768"/>
      </top>
      <bottom style="thin">
        <color theme="1"/>
      </bottom>
      <diagonal/>
    </border>
    <border>
      <left/>
      <right/>
      <top style="thin">
        <color theme="1"/>
      </top>
      <bottom style="thin">
        <color theme="1"/>
      </bottom>
      <diagonal/>
    </border>
    <border>
      <left/>
      <right/>
      <top style="thin">
        <color indexed="64"/>
      </top>
      <bottom style="thin">
        <color theme="1"/>
      </bottom>
      <diagonal/>
    </border>
    <border>
      <left/>
      <right/>
      <top style="thin">
        <color theme="1"/>
      </top>
      <bottom style="thin">
        <color indexed="64"/>
      </bottom>
      <diagonal/>
    </border>
  </borders>
  <cellStyleXfs count="5">
    <xf numFmtId="0" fontId="0" fillId="0" borderId="0"/>
    <xf numFmtId="0" fontId="1" fillId="0" borderId="0" applyNumberFormat="0" applyFill="0" applyBorder="0" applyAlignment="0" applyProtection="0"/>
    <xf numFmtId="0" fontId="4" fillId="0" borderId="0"/>
    <xf numFmtId="0" fontId="7" fillId="0" borderId="0"/>
    <xf numFmtId="43" fontId="7" fillId="0" borderId="0" applyFont="0" applyFill="0" applyBorder="0" applyAlignment="0" applyProtection="0"/>
  </cellStyleXfs>
  <cellXfs count="253">
    <xf numFmtId="0" fontId="0" fillId="0" borderId="0" xfId="0"/>
    <xf numFmtId="0" fontId="2" fillId="3"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protection locked="0"/>
    </xf>
    <xf numFmtId="0" fontId="4" fillId="2" borderId="1" xfId="0" applyFont="1" applyFill="1" applyBorder="1" applyAlignment="1" applyProtection="1">
      <alignment vertical="center"/>
      <protection locked="0"/>
    </xf>
    <xf numFmtId="0" fontId="4" fillId="2" borderId="1" xfId="0" applyFont="1" applyFill="1" applyBorder="1" applyProtection="1">
      <protection locked="0"/>
    </xf>
    <xf numFmtId="0" fontId="4" fillId="2" borderId="1" xfId="0" applyFont="1" applyFill="1" applyBorder="1" applyAlignment="1" applyProtection="1">
      <alignment horizontal="left" vertical="center" indent="1"/>
      <protection locked="0"/>
    </xf>
    <xf numFmtId="0" fontId="3" fillId="2" borderId="1" xfId="0" applyFont="1" applyFill="1" applyBorder="1" applyAlignment="1" applyProtection="1">
      <alignment vertical="center" wrapText="1"/>
      <protection locked="0"/>
    </xf>
    <xf numFmtId="0" fontId="2" fillId="3"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left" vertical="center" wrapText="1"/>
      <protection locked="0"/>
    </xf>
    <xf numFmtId="2" fontId="4" fillId="2" borderId="1" xfId="0" applyNumberFormat="1"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0" fontId="4" fillId="2" borderId="1" xfId="0" applyFont="1" applyFill="1" applyBorder="1" applyAlignment="1" applyProtection="1">
      <alignment vertical="top" wrapText="1"/>
      <protection locked="0"/>
    </xf>
    <xf numFmtId="2" fontId="4" fillId="2" borderId="1" xfId="0" applyNumberFormat="1" applyFont="1" applyFill="1" applyBorder="1" applyAlignment="1" applyProtection="1">
      <alignment vertical="center"/>
      <protection locked="0"/>
    </xf>
    <xf numFmtId="0" fontId="4" fillId="3" borderId="1" xfId="0" applyFont="1" applyFill="1" applyBorder="1" applyAlignment="1" applyProtection="1">
      <alignment vertical="center" wrapText="1"/>
      <protection locked="0"/>
    </xf>
    <xf numFmtId="0" fontId="4" fillId="3" borderId="1" xfId="0" applyFont="1" applyFill="1" applyBorder="1" applyAlignment="1" applyProtection="1">
      <alignment horizontal="left" vertical="center"/>
      <protection locked="0"/>
    </xf>
    <xf numFmtId="0" fontId="4" fillId="4" borderId="1" xfId="0" applyFont="1" applyFill="1" applyBorder="1" applyAlignment="1" applyProtection="1">
      <alignment horizontal="left" vertical="center" wrapText="1"/>
      <protection locked="0"/>
    </xf>
    <xf numFmtId="0" fontId="4" fillId="4" borderId="1" xfId="0" applyFont="1" applyFill="1" applyBorder="1" applyAlignment="1" applyProtection="1">
      <alignment horizontal="left" vertical="center"/>
      <protection locked="0"/>
    </xf>
    <xf numFmtId="2" fontId="4" fillId="4" borderId="1" xfId="0" applyNumberFormat="1" applyFont="1" applyFill="1" applyBorder="1" applyAlignment="1" applyProtection="1">
      <alignment vertical="center" wrapText="1"/>
      <protection locked="0"/>
    </xf>
    <xf numFmtId="0" fontId="0" fillId="6" borderId="2" xfId="0" applyFill="1" applyBorder="1"/>
    <xf numFmtId="0" fontId="0" fillId="0" borderId="2" xfId="0" applyBorder="1"/>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6" xfId="0" applyFont="1" applyFill="1" applyBorder="1"/>
    <xf numFmtId="0" fontId="2" fillId="2" borderId="7" xfId="0" applyFont="1" applyFill="1" applyBorder="1"/>
    <xf numFmtId="0" fontId="2" fillId="2" borderId="8" xfId="0" applyFont="1" applyFill="1" applyBorder="1"/>
    <xf numFmtId="0" fontId="4" fillId="2" borderId="14" xfId="0" applyFont="1" applyFill="1" applyBorder="1"/>
    <xf numFmtId="1" fontId="10" fillId="2" borderId="2" xfId="0" applyNumberFormat="1" applyFont="1" applyFill="1" applyBorder="1" applyAlignment="1">
      <alignment horizontal="center"/>
    </xf>
    <xf numFmtId="1" fontId="10" fillId="2" borderId="0" xfId="0" applyNumberFormat="1" applyFont="1" applyFill="1" applyAlignment="1">
      <alignment horizontal="center"/>
    </xf>
    <xf numFmtId="1" fontId="10" fillId="2" borderId="9" xfId="0" applyNumberFormat="1" applyFont="1" applyFill="1" applyBorder="1" applyAlignment="1">
      <alignment horizontal="center"/>
    </xf>
    <xf numFmtId="0" fontId="4" fillId="2" borderId="14" xfId="0" applyFont="1" applyFill="1" applyBorder="1" applyAlignment="1">
      <alignment vertical="center" wrapText="1"/>
    </xf>
    <xf numFmtId="0" fontId="4" fillId="2" borderId="15" xfId="0" applyFont="1" applyFill="1" applyBorder="1"/>
    <xf numFmtId="1" fontId="10" fillId="2" borderId="10" xfId="0" applyNumberFormat="1" applyFont="1" applyFill="1" applyBorder="1" applyAlignment="1">
      <alignment horizontal="center"/>
    </xf>
    <xf numFmtId="1" fontId="10" fillId="2" borderId="11" xfId="0" applyNumberFormat="1" applyFont="1" applyFill="1" applyBorder="1" applyAlignment="1">
      <alignment horizontal="center"/>
    </xf>
    <xf numFmtId="1" fontId="10" fillId="2" borderId="12" xfId="0" applyNumberFormat="1" applyFont="1" applyFill="1" applyBorder="1" applyAlignment="1">
      <alignment horizontal="center"/>
    </xf>
    <xf numFmtId="0" fontId="4" fillId="2" borderId="1" xfId="0" applyFont="1" applyFill="1" applyBorder="1" applyAlignment="1">
      <alignment horizontal="left" vertical="center" wrapText="1" indent="2"/>
    </xf>
    <xf numFmtId="0" fontId="2" fillId="2" borderId="6"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1" fontId="10" fillId="2" borderId="2" xfId="0" applyNumberFormat="1" applyFont="1" applyFill="1" applyBorder="1" applyAlignment="1">
      <alignment horizontal="center" vertical="center"/>
    </xf>
    <xf numFmtId="1" fontId="10" fillId="2" borderId="0" xfId="0" applyNumberFormat="1" applyFont="1" applyFill="1" applyAlignment="1">
      <alignment horizontal="center" vertical="center" wrapText="1"/>
    </xf>
    <xf numFmtId="1" fontId="10" fillId="2" borderId="9" xfId="0" applyNumberFormat="1" applyFont="1" applyFill="1" applyBorder="1" applyAlignment="1">
      <alignment horizontal="center" vertical="center" wrapText="1"/>
    </xf>
    <xf numFmtId="1" fontId="10" fillId="2" borderId="10"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xf>
    <xf numFmtId="1" fontId="10" fillId="2" borderId="12" xfId="0" applyNumberFormat="1" applyFont="1" applyFill="1" applyBorder="1" applyAlignment="1">
      <alignment horizontal="center" vertical="center"/>
    </xf>
    <xf numFmtId="1" fontId="10" fillId="2" borderId="11" xfId="0" applyNumberFormat="1"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0" fontId="4" fillId="2" borderId="2" xfId="0" applyFont="1" applyFill="1" applyBorder="1" applyAlignment="1">
      <alignment horizontal="left" wrapText="1" indent="2"/>
    </xf>
    <xf numFmtId="0" fontId="4" fillId="2" borderId="2" xfId="0" applyFont="1" applyFill="1" applyBorder="1" applyAlignment="1">
      <alignment horizontal="left" vertical="center" wrapText="1" indent="2"/>
    </xf>
    <xf numFmtId="0" fontId="4" fillId="2" borderId="3" xfId="0" applyFont="1" applyFill="1" applyBorder="1" applyAlignment="1">
      <alignment horizontal="left" vertical="center" wrapText="1"/>
    </xf>
    <xf numFmtId="1" fontId="10" fillId="2" borderId="3" xfId="0" applyNumberFormat="1" applyFont="1" applyFill="1" applyBorder="1" applyAlignment="1">
      <alignment horizontal="center" vertical="center"/>
    </xf>
    <xf numFmtId="1" fontId="10" fillId="2" borderId="4" xfId="0" applyNumberFormat="1" applyFont="1" applyFill="1" applyBorder="1" applyAlignment="1">
      <alignment horizontal="center" vertical="center" wrapText="1"/>
    </xf>
    <xf numFmtId="1" fontId="10" fillId="2" borderId="5" xfId="0" applyNumberFormat="1" applyFont="1" applyFill="1" applyBorder="1" applyAlignment="1">
      <alignment horizontal="center" vertical="center" wrapText="1"/>
    </xf>
    <xf numFmtId="0" fontId="0" fillId="6" borderId="2" xfId="0" applyFill="1" applyBorder="1" applyAlignment="1">
      <alignment vertical="center"/>
    </xf>
    <xf numFmtId="0" fontId="0" fillId="0" borderId="0" xfId="0" applyAlignment="1">
      <alignment vertical="center"/>
    </xf>
    <xf numFmtId="0" fontId="4" fillId="2" borderId="1" xfId="0" applyFont="1" applyFill="1" applyBorder="1" applyAlignment="1">
      <alignment horizontal="left" vertical="center" wrapText="1"/>
    </xf>
    <xf numFmtId="0" fontId="0" fillId="6" borderId="0" xfId="0" applyFill="1" applyAlignment="1">
      <alignment vertical="center"/>
    </xf>
    <xf numFmtId="0" fontId="0" fillId="0" borderId="0" xfId="0" applyAlignment="1">
      <alignment vertical="center" wrapText="1"/>
    </xf>
    <xf numFmtId="0" fontId="0" fillId="8" borderId="0" xfId="0" applyFill="1"/>
    <xf numFmtId="0" fontId="0" fillId="0" borderId="9" xfId="0" applyBorder="1"/>
    <xf numFmtId="0" fontId="0" fillId="0" borderId="10" xfId="0" applyBorder="1"/>
    <xf numFmtId="0" fontId="0" fillId="0" borderId="12" xfId="0" applyBorder="1"/>
    <xf numFmtId="0" fontId="0" fillId="8" borderId="3" xfId="0" applyFill="1" applyBorder="1"/>
    <xf numFmtId="0" fontId="0" fillId="8" borderId="5" xfId="0" applyFill="1" applyBorder="1"/>
    <xf numFmtId="0" fontId="8" fillId="2" borderId="4" xfId="0" applyFont="1" applyFill="1" applyBorder="1" applyAlignment="1">
      <alignment horizontal="center" vertical="center" wrapText="1"/>
    </xf>
    <xf numFmtId="1" fontId="10" fillId="2" borderId="0" xfId="0" applyNumberFormat="1" applyFont="1" applyFill="1" applyAlignment="1">
      <alignment horizontal="center" vertical="center"/>
    </xf>
    <xf numFmtId="1" fontId="10" fillId="2" borderId="4" xfId="0" applyNumberFormat="1" applyFont="1" applyFill="1" applyBorder="1" applyAlignment="1">
      <alignment horizontal="center" vertical="center"/>
    </xf>
    <xf numFmtId="0" fontId="2" fillId="2" borderId="13" xfId="0" applyFont="1" applyFill="1" applyBorder="1"/>
    <xf numFmtId="0" fontId="2" fillId="2" borderId="13" xfId="0" applyFont="1" applyFill="1" applyBorder="1" applyAlignment="1">
      <alignment vertical="center"/>
    </xf>
    <xf numFmtId="0" fontId="4" fillId="2" borderId="14" xfId="0" applyFont="1" applyFill="1" applyBorder="1" applyAlignment="1">
      <alignment horizontal="left" wrapText="1" indent="2"/>
    </xf>
    <xf numFmtId="0" fontId="4" fillId="2" borderId="14" xfId="0" applyFont="1" applyFill="1" applyBorder="1" applyAlignment="1">
      <alignment horizontal="left" vertical="center" wrapText="1" indent="2"/>
    </xf>
    <xf numFmtId="0" fontId="4" fillId="2" borderId="0" xfId="0" applyFont="1" applyFill="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2" fontId="4" fillId="2" borderId="0" xfId="0" applyNumberFormat="1" applyFont="1" applyFill="1" applyAlignment="1" applyProtection="1">
      <alignment vertical="center" wrapText="1"/>
      <protection locked="0"/>
    </xf>
    <xf numFmtId="2" fontId="4" fillId="2" borderId="0" xfId="0" applyNumberFormat="1" applyFont="1" applyFill="1" applyAlignment="1" applyProtection="1">
      <alignment vertical="center"/>
      <protection locked="0"/>
    </xf>
    <xf numFmtId="0" fontId="4" fillId="2" borderId="2" xfId="0" applyFont="1" applyFill="1" applyBorder="1"/>
    <xf numFmtId="0" fontId="4" fillId="2" borderId="2" xfId="0" applyFont="1" applyFill="1" applyBorder="1" applyAlignment="1">
      <alignment vertical="center" wrapText="1"/>
    </xf>
    <xf numFmtId="0" fontId="4" fillId="2" borderId="10" xfId="0" applyFont="1" applyFill="1" applyBorder="1"/>
    <xf numFmtId="0" fontId="4" fillId="2" borderId="3" xfId="0" applyFont="1" applyFill="1" applyBorder="1" applyAlignment="1">
      <alignment horizontal="left" vertical="center" wrapText="1" indent="2"/>
    </xf>
    <xf numFmtId="0" fontId="4" fillId="2" borderId="1" xfId="0" applyFont="1" applyFill="1" applyBorder="1" applyAlignment="1" applyProtection="1">
      <alignment horizontal="center" vertical="center" wrapText="1"/>
      <protection locked="0"/>
    </xf>
    <xf numFmtId="2" fontId="4" fillId="2" borderId="1" xfId="0" applyNumberFormat="1" applyFont="1" applyFill="1" applyBorder="1" applyAlignment="1" applyProtection="1">
      <alignment horizontal="center" vertical="center" wrapText="1"/>
      <protection locked="0"/>
    </xf>
    <xf numFmtId="164" fontId="2" fillId="2" borderId="7" xfId="4" applyNumberFormat="1" applyFont="1" applyFill="1" applyBorder="1" applyAlignment="1">
      <alignment horizontal="right"/>
    </xf>
    <xf numFmtId="164" fontId="2" fillId="2" borderId="8" xfId="4" applyNumberFormat="1" applyFont="1" applyFill="1" applyBorder="1" applyAlignment="1">
      <alignment horizontal="right"/>
    </xf>
    <xf numFmtId="164" fontId="10" fillId="2" borderId="2" xfId="4" applyNumberFormat="1" applyFont="1" applyFill="1" applyBorder="1" applyAlignment="1">
      <alignment horizontal="right"/>
    </xf>
    <xf numFmtId="164" fontId="10" fillId="2" borderId="0" xfId="4" applyNumberFormat="1" applyFont="1" applyFill="1" applyAlignment="1">
      <alignment horizontal="right"/>
    </xf>
    <xf numFmtId="164" fontId="10" fillId="2" borderId="9" xfId="4" applyNumberFormat="1" applyFont="1" applyFill="1" applyBorder="1" applyAlignment="1">
      <alignment horizontal="right"/>
    </xf>
    <xf numFmtId="164" fontId="10" fillId="2" borderId="10" xfId="4" applyNumberFormat="1" applyFont="1" applyFill="1" applyBorder="1" applyAlignment="1">
      <alignment horizontal="right"/>
    </xf>
    <xf numFmtId="164" fontId="10" fillId="2" borderId="11" xfId="4" applyNumberFormat="1" applyFont="1" applyFill="1" applyBorder="1" applyAlignment="1">
      <alignment horizontal="right"/>
    </xf>
    <xf numFmtId="164" fontId="10" fillId="2" borderId="12" xfId="4" applyNumberFormat="1" applyFont="1" applyFill="1" applyBorder="1" applyAlignment="1">
      <alignment horizontal="right"/>
    </xf>
    <xf numFmtId="164" fontId="2" fillId="2" borderId="7" xfId="4" applyNumberFormat="1" applyFont="1" applyFill="1" applyBorder="1" applyAlignment="1">
      <alignment horizontal="right" vertical="center"/>
    </xf>
    <xf numFmtId="164" fontId="2" fillId="2" borderId="8" xfId="4" applyNumberFormat="1" applyFont="1" applyFill="1" applyBorder="1" applyAlignment="1">
      <alignment horizontal="right" vertical="center"/>
    </xf>
    <xf numFmtId="164" fontId="10" fillId="2" borderId="2" xfId="4" applyNumberFormat="1" applyFont="1" applyFill="1" applyBorder="1" applyAlignment="1">
      <alignment horizontal="right" vertical="center"/>
    </xf>
    <xf numFmtId="164" fontId="10" fillId="2" borderId="0" xfId="4" applyNumberFormat="1" applyFont="1" applyFill="1" applyAlignment="1">
      <alignment horizontal="right" vertical="center" wrapText="1"/>
    </xf>
    <xf numFmtId="164" fontId="10" fillId="2" borderId="9" xfId="4" applyNumberFormat="1" applyFont="1" applyFill="1" applyBorder="1" applyAlignment="1">
      <alignment horizontal="right" vertical="center" wrapText="1"/>
    </xf>
    <xf numFmtId="164" fontId="10" fillId="2" borderId="10" xfId="4" applyNumberFormat="1" applyFont="1" applyFill="1" applyBorder="1" applyAlignment="1">
      <alignment horizontal="right" vertical="center"/>
    </xf>
    <xf numFmtId="164" fontId="10" fillId="2" borderId="11" xfId="4" applyNumberFormat="1" applyFont="1" applyFill="1" applyBorder="1" applyAlignment="1">
      <alignment horizontal="right" vertical="center"/>
    </xf>
    <xf numFmtId="164" fontId="10" fillId="2" borderId="12" xfId="4" applyNumberFormat="1" applyFont="1" applyFill="1" applyBorder="1" applyAlignment="1">
      <alignment horizontal="right" vertical="center"/>
    </xf>
    <xf numFmtId="164" fontId="10" fillId="2" borderId="11" xfId="4" applyNumberFormat="1" applyFont="1" applyFill="1" applyBorder="1" applyAlignment="1">
      <alignment horizontal="right" vertical="center" wrapText="1"/>
    </xf>
    <xf numFmtId="164" fontId="10" fillId="2" borderId="12" xfId="4" applyNumberFormat="1" applyFont="1" applyFill="1" applyBorder="1" applyAlignment="1">
      <alignment horizontal="right" vertical="center" wrapText="1"/>
    </xf>
    <xf numFmtId="164" fontId="10" fillId="2" borderId="3" xfId="4" applyNumberFormat="1" applyFont="1" applyFill="1" applyBorder="1" applyAlignment="1">
      <alignment horizontal="right" vertical="center"/>
    </xf>
    <xf numFmtId="164" fontId="10" fillId="2" borderId="4" xfId="4" applyNumberFormat="1" applyFont="1" applyFill="1" applyBorder="1" applyAlignment="1">
      <alignment horizontal="right" vertical="center" wrapText="1"/>
    </xf>
    <xf numFmtId="164" fontId="10" fillId="2" borderId="5" xfId="4" applyNumberFormat="1" applyFont="1" applyFill="1" applyBorder="1" applyAlignment="1">
      <alignment horizontal="right" vertical="center" wrapText="1"/>
    </xf>
    <xf numFmtId="165" fontId="2" fillId="2" borderId="7" xfId="4" applyNumberFormat="1" applyFont="1" applyFill="1" applyBorder="1" applyAlignment="1">
      <alignment horizontal="right"/>
    </xf>
    <xf numFmtId="165" fontId="2" fillId="2" borderId="8" xfId="4" applyNumberFormat="1" applyFont="1" applyFill="1" applyBorder="1" applyAlignment="1">
      <alignment horizontal="right"/>
    </xf>
    <xf numFmtId="164" fontId="2" fillId="2" borderId="7" xfId="0" applyNumberFormat="1" applyFont="1" applyFill="1" applyBorder="1" applyAlignment="1">
      <alignment horizontal="right"/>
    </xf>
    <xf numFmtId="164" fontId="2" fillId="2" borderId="8" xfId="0" applyNumberFormat="1" applyFont="1" applyFill="1" applyBorder="1" applyAlignment="1">
      <alignment horizontal="right"/>
    </xf>
    <xf numFmtId="164" fontId="10" fillId="2" borderId="2" xfId="0" applyNumberFormat="1" applyFont="1" applyFill="1" applyBorder="1" applyAlignment="1">
      <alignment horizontal="right"/>
    </xf>
    <xf numFmtId="164" fontId="10" fillId="2" borderId="0" xfId="0" applyNumberFormat="1" applyFont="1" applyFill="1" applyAlignment="1">
      <alignment horizontal="right"/>
    </xf>
    <xf numFmtId="164" fontId="10" fillId="2" borderId="9" xfId="0" applyNumberFormat="1" applyFont="1" applyFill="1" applyBorder="1" applyAlignment="1">
      <alignment horizontal="right"/>
    </xf>
    <xf numFmtId="164" fontId="10" fillId="2" borderId="10" xfId="0" applyNumberFormat="1" applyFont="1" applyFill="1" applyBorder="1" applyAlignment="1">
      <alignment horizontal="right"/>
    </xf>
    <xf numFmtId="164" fontId="10" fillId="2" borderId="11" xfId="0" applyNumberFormat="1" applyFont="1" applyFill="1" applyBorder="1" applyAlignment="1">
      <alignment horizontal="right"/>
    </xf>
    <xf numFmtId="164" fontId="10" fillId="2" borderId="12" xfId="0" applyNumberFormat="1" applyFont="1" applyFill="1" applyBorder="1" applyAlignment="1">
      <alignment horizontal="right"/>
    </xf>
    <xf numFmtId="164" fontId="2" fillId="2" borderId="7" xfId="0" applyNumberFormat="1" applyFont="1" applyFill="1" applyBorder="1" applyAlignment="1">
      <alignment horizontal="right" vertical="center"/>
    </xf>
    <xf numFmtId="164" fontId="2" fillId="2" borderId="8" xfId="0" applyNumberFormat="1" applyFont="1" applyFill="1" applyBorder="1" applyAlignment="1">
      <alignment horizontal="right" vertical="center"/>
    </xf>
    <xf numFmtId="164" fontId="10" fillId="2" borderId="2" xfId="0" applyNumberFormat="1" applyFont="1" applyFill="1" applyBorder="1" applyAlignment="1">
      <alignment horizontal="right" vertical="center"/>
    </xf>
    <xf numFmtId="164" fontId="10" fillId="2" borderId="0" xfId="0" applyNumberFormat="1" applyFont="1" applyFill="1" applyAlignment="1">
      <alignment horizontal="right" vertical="center" wrapText="1"/>
    </xf>
    <xf numFmtId="164" fontId="10" fillId="2" borderId="9" xfId="0" applyNumberFormat="1" applyFont="1" applyFill="1" applyBorder="1" applyAlignment="1">
      <alignment horizontal="right" vertical="center" wrapText="1"/>
    </xf>
    <xf numFmtId="164" fontId="10" fillId="2" borderId="10" xfId="0" applyNumberFormat="1" applyFont="1" applyFill="1" applyBorder="1" applyAlignment="1">
      <alignment horizontal="right" vertical="center"/>
    </xf>
    <xf numFmtId="164" fontId="10" fillId="2" borderId="11" xfId="0" applyNumberFormat="1" applyFont="1" applyFill="1" applyBorder="1" applyAlignment="1">
      <alignment horizontal="right" vertical="center"/>
    </xf>
    <xf numFmtId="164" fontId="10" fillId="2" borderId="12" xfId="0" applyNumberFormat="1" applyFont="1" applyFill="1" applyBorder="1" applyAlignment="1">
      <alignment horizontal="right" vertical="center"/>
    </xf>
    <xf numFmtId="164" fontId="10" fillId="2" borderId="11" xfId="0" applyNumberFormat="1" applyFont="1" applyFill="1" applyBorder="1" applyAlignment="1">
      <alignment horizontal="right" vertical="center" wrapText="1"/>
    </xf>
    <xf numFmtId="164" fontId="10" fillId="2" borderId="12" xfId="0" applyNumberFormat="1" applyFont="1" applyFill="1" applyBorder="1" applyAlignment="1">
      <alignment horizontal="right" vertical="center" wrapText="1"/>
    </xf>
    <xf numFmtId="164" fontId="10" fillId="2" borderId="3" xfId="0" applyNumberFormat="1" applyFont="1" applyFill="1" applyBorder="1" applyAlignment="1">
      <alignment horizontal="right" vertical="center"/>
    </xf>
    <xf numFmtId="164" fontId="10" fillId="2" borderId="4" xfId="0" applyNumberFormat="1" applyFont="1" applyFill="1" applyBorder="1" applyAlignment="1">
      <alignment horizontal="right" vertical="center" wrapText="1"/>
    </xf>
    <xf numFmtId="164" fontId="10" fillId="2" borderId="5" xfId="0" applyNumberFormat="1" applyFont="1" applyFill="1" applyBorder="1" applyAlignment="1">
      <alignment horizontal="right" vertical="center" wrapText="1"/>
    </xf>
    <xf numFmtId="0" fontId="0" fillId="0" borderId="0" xfId="0" applyProtection="1">
      <protection hidden="1"/>
    </xf>
    <xf numFmtId="0" fontId="12" fillId="0" borderId="0" xfId="0" applyFont="1" applyAlignment="1" applyProtection="1">
      <alignment vertical="center"/>
      <protection hidden="1"/>
    </xf>
    <xf numFmtId="0" fontId="13" fillId="0" borderId="0" xfId="0" applyFont="1" applyAlignment="1">
      <alignment vertical="center" wrapText="1"/>
    </xf>
    <xf numFmtId="0" fontId="13" fillId="0" borderId="0" xfId="0" applyFont="1" applyAlignment="1">
      <alignment vertical="center"/>
    </xf>
    <xf numFmtId="0" fontId="16" fillId="0" borderId="16" xfId="0" applyFont="1" applyBorder="1" applyAlignment="1">
      <alignment vertical="center" wrapText="1"/>
    </xf>
    <xf numFmtId="0" fontId="16" fillId="0" borderId="0" xfId="0" applyFont="1" applyAlignment="1">
      <alignment vertical="center" wrapText="1"/>
    </xf>
    <xf numFmtId="0" fontId="11" fillId="0" borderId="0" xfId="0" applyFont="1" applyAlignment="1">
      <alignment vertical="center" wrapText="1"/>
    </xf>
    <xf numFmtId="0" fontId="0" fillId="0" borderId="18" xfId="0" applyBorder="1" applyAlignment="1">
      <alignment vertical="center" wrapText="1"/>
    </xf>
    <xf numFmtId="0" fontId="17" fillId="0" borderId="0" xfId="0" applyFont="1" applyAlignment="1">
      <alignment vertical="center"/>
    </xf>
    <xf numFmtId="0" fontId="17" fillId="0" borderId="0" xfId="0" applyFont="1" applyProtection="1">
      <protection hidden="1"/>
    </xf>
    <xf numFmtId="0" fontId="17" fillId="0" borderId="0" xfId="0" applyFont="1"/>
    <xf numFmtId="0" fontId="14" fillId="0" borderId="0" xfId="0" applyFont="1" applyAlignment="1">
      <alignment horizontal="center" vertical="center"/>
    </xf>
    <xf numFmtId="0" fontId="14" fillId="0" borderId="0" xfId="0" applyFont="1" applyAlignment="1">
      <alignment horizontal="left" vertical="center"/>
    </xf>
    <xf numFmtId="166" fontId="11" fillId="0" borderId="19" xfId="0" applyNumberFormat="1" applyFont="1" applyBorder="1" applyAlignment="1">
      <alignment horizontal="left" vertical="center" wrapText="1"/>
    </xf>
    <xf numFmtId="14" fontId="11" fillId="0" borderId="19" xfId="0" applyNumberFormat="1" applyFont="1" applyBorder="1" applyAlignment="1">
      <alignment horizontal="left" vertical="center" wrapText="1"/>
    </xf>
    <xf numFmtId="0" fontId="11" fillId="0" borderId="17" xfId="0" applyFont="1" applyBorder="1" applyAlignment="1">
      <alignment vertical="center" wrapText="1"/>
    </xf>
    <xf numFmtId="0" fontId="0" fillId="0" borderId="17" xfId="0" applyBorder="1" applyAlignment="1">
      <alignment vertical="center" wrapText="1"/>
    </xf>
    <xf numFmtId="166" fontId="11" fillId="0" borderId="20" xfId="0" applyNumberFormat="1" applyFont="1" applyBorder="1" applyAlignment="1">
      <alignment horizontal="left" vertical="center" wrapText="1"/>
    </xf>
    <xf numFmtId="14" fontId="11" fillId="0" borderId="20" xfId="0" applyNumberFormat="1" applyFont="1" applyBorder="1" applyAlignment="1">
      <alignment horizontal="left" vertical="center" wrapText="1"/>
    </xf>
    <xf numFmtId="0" fontId="11" fillId="0" borderId="21" xfId="0" applyFont="1" applyBorder="1" applyAlignment="1">
      <alignment vertical="center" wrapText="1"/>
    </xf>
    <xf numFmtId="0" fontId="0" fillId="0" borderId="21" xfId="0" applyBorder="1" applyAlignment="1">
      <alignment vertical="center" wrapText="1"/>
    </xf>
    <xf numFmtId="166" fontId="0" fillId="0" borderId="20" xfId="0" applyNumberFormat="1" applyBorder="1" applyAlignment="1">
      <alignment horizontal="left" vertical="center" wrapText="1"/>
    </xf>
    <xf numFmtId="0" fontId="0" fillId="0" borderId="20" xfId="0" applyBorder="1" applyAlignment="1">
      <alignment vertical="center"/>
    </xf>
    <xf numFmtId="14" fontId="0" fillId="0" borderId="20" xfId="0" applyNumberFormat="1" applyBorder="1" applyAlignment="1">
      <alignment horizontal="left" vertical="center"/>
    </xf>
    <xf numFmtId="0" fontId="0" fillId="0" borderId="22" xfId="0" applyBorder="1" applyAlignment="1">
      <alignment vertical="center"/>
    </xf>
    <xf numFmtId="0" fontId="18" fillId="0" borderId="0" xfId="0" applyFont="1"/>
    <xf numFmtId="0" fontId="19" fillId="0" borderId="0" xfId="0" applyFont="1"/>
    <xf numFmtId="0" fontId="18" fillId="0" borderId="1" xfId="0" applyFont="1" applyBorder="1"/>
    <xf numFmtId="0" fontId="18" fillId="0" borderId="1" xfId="0" applyFont="1" applyBorder="1" applyAlignment="1">
      <alignment vertical="center" wrapText="1"/>
    </xf>
    <xf numFmtId="0" fontId="18" fillId="0" borderId="0" xfId="0" applyFont="1" applyAlignment="1">
      <alignment vertical="center" wrapText="1"/>
    </xf>
    <xf numFmtId="0" fontId="18" fillId="2" borderId="2" xfId="0" applyFont="1" applyFill="1" applyBorder="1" applyAlignment="1">
      <alignment horizontal="left" vertical="center" wrapText="1" indent="2"/>
    </xf>
    <xf numFmtId="0" fontId="18" fillId="2" borderId="3" xfId="0" applyFont="1" applyFill="1" applyBorder="1" applyAlignment="1">
      <alignment horizontal="left" vertical="center" wrapText="1"/>
    </xf>
    <xf numFmtId="10" fontId="18" fillId="0" borderId="1" xfId="0" applyNumberFormat="1" applyFont="1" applyBorder="1"/>
    <xf numFmtId="0" fontId="19" fillId="0" borderId="0" xfId="0" applyFont="1" applyAlignment="1">
      <alignment vertical="center"/>
    </xf>
    <xf numFmtId="0" fontId="21" fillId="0" borderId="0" xfId="0" applyFont="1"/>
    <xf numFmtId="0" fontId="18" fillId="2" borderId="1" xfId="0" applyFont="1" applyFill="1" applyBorder="1" applyAlignment="1" applyProtection="1">
      <alignment vertical="center"/>
      <protection locked="0"/>
    </xf>
    <xf numFmtId="0" fontId="18" fillId="2" borderId="1" xfId="0" applyFont="1" applyFill="1" applyBorder="1"/>
    <xf numFmtId="0" fontId="18" fillId="2" borderId="1" xfId="0" applyFont="1" applyFill="1" applyBorder="1" applyAlignment="1" applyProtection="1">
      <alignment vertical="center" wrapText="1"/>
      <protection locked="0"/>
    </xf>
    <xf numFmtId="0" fontId="18" fillId="4" borderId="1" xfId="0" applyFont="1" applyFill="1" applyBorder="1" applyAlignment="1" applyProtection="1">
      <alignment vertical="center"/>
      <protection locked="0"/>
    </xf>
    <xf numFmtId="2" fontId="18" fillId="4" borderId="1" xfId="0" applyNumberFormat="1" applyFont="1" applyFill="1" applyBorder="1" applyAlignment="1" applyProtection="1">
      <alignment vertical="center"/>
      <protection locked="0"/>
    </xf>
    <xf numFmtId="0" fontId="18" fillId="4" borderId="1" xfId="0" applyFont="1" applyFill="1" applyBorder="1" applyAlignment="1" applyProtection="1">
      <alignment vertical="center" wrapText="1"/>
      <protection locked="0"/>
    </xf>
    <xf numFmtId="2" fontId="18" fillId="2" borderId="1" xfId="0" applyNumberFormat="1" applyFont="1" applyFill="1" applyBorder="1" applyAlignment="1" applyProtection="1">
      <alignment vertical="center"/>
      <protection locked="0"/>
    </xf>
    <xf numFmtId="0" fontId="22" fillId="2" borderId="1" xfId="1" applyFont="1" applyFill="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18" fillId="0" borderId="1" xfId="0" applyFont="1" applyBorder="1" applyAlignment="1" applyProtection="1">
      <alignment vertical="center" wrapText="1"/>
      <protection locked="0"/>
    </xf>
    <xf numFmtId="2" fontId="18" fillId="0" borderId="1" xfId="0" applyNumberFormat="1" applyFont="1" applyBorder="1" applyAlignment="1" applyProtection="1">
      <alignment vertical="center" wrapText="1"/>
      <protection locked="0"/>
    </xf>
    <xf numFmtId="0" fontId="4" fillId="0" borderId="1" xfId="0" applyFont="1" applyBorder="1" applyAlignment="1" applyProtection="1">
      <alignment vertical="center" wrapText="1"/>
      <protection locked="0"/>
    </xf>
    <xf numFmtId="2" fontId="4" fillId="0" borderId="1" xfId="0" applyNumberFormat="1" applyFont="1" applyBorder="1" applyAlignment="1" applyProtection="1">
      <alignment vertical="center" wrapText="1"/>
      <protection locked="0"/>
    </xf>
    <xf numFmtId="0" fontId="4" fillId="0" borderId="1" xfId="0" applyFont="1" applyBorder="1" applyAlignment="1" applyProtection="1">
      <alignment wrapText="1"/>
      <protection locked="0"/>
    </xf>
    <xf numFmtId="0" fontId="20" fillId="0" borderId="0" xfId="0" applyFont="1"/>
    <xf numFmtId="10" fontId="18" fillId="0" borderId="0" xfId="0" applyNumberFormat="1" applyFont="1"/>
    <xf numFmtId="0" fontId="20" fillId="8" borderId="0" xfId="0" applyFont="1" applyFill="1" applyAlignment="1">
      <alignment vertical="center"/>
    </xf>
    <xf numFmtId="0" fontId="18" fillId="8" borderId="0" xfId="0" applyFont="1" applyFill="1"/>
    <xf numFmtId="0" fontId="18" fillId="6" borderId="1" xfId="0" applyFont="1" applyFill="1" applyBorder="1" applyAlignment="1">
      <alignment horizontal="left" vertical="center" wrapText="1"/>
    </xf>
    <xf numFmtId="0" fontId="18" fillId="7" borderId="0" xfId="0" applyFont="1" applyFill="1"/>
    <xf numFmtId="0" fontId="18" fillId="4" borderId="0" xfId="0" applyFont="1" applyFill="1"/>
    <xf numFmtId="0" fontId="18" fillId="8" borderId="4" xfId="0" applyFont="1" applyFill="1" applyBorder="1"/>
    <xf numFmtId="0" fontId="18" fillId="8" borderId="5" xfId="0" applyFont="1" applyFill="1" applyBorder="1"/>
    <xf numFmtId="0" fontId="18" fillId="6" borderId="0" xfId="0" applyFont="1" applyFill="1"/>
    <xf numFmtId="0" fontId="18" fillId="0" borderId="9" xfId="0" applyFont="1" applyBorder="1"/>
    <xf numFmtId="0" fontId="18" fillId="6" borderId="1" xfId="0" applyFont="1" applyFill="1" applyBorder="1" applyAlignment="1">
      <alignment vertical="center"/>
    </xf>
    <xf numFmtId="0" fontId="18" fillId="6" borderId="0" xfId="0" applyFont="1" applyFill="1" applyAlignment="1">
      <alignment vertical="center"/>
    </xf>
    <xf numFmtId="0" fontId="20" fillId="5" borderId="1" xfId="0" applyFont="1" applyFill="1" applyBorder="1"/>
    <xf numFmtId="0" fontId="20" fillId="4" borderId="1" xfId="0" applyFont="1" applyFill="1" applyBorder="1"/>
    <xf numFmtId="0" fontId="18" fillId="6" borderId="1" xfId="0" applyFont="1" applyFill="1" applyBorder="1"/>
    <xf numFmtId="0" fontId="20" fillId="0" borderId="1" xfId="0" applyFont="1" applyBorder="1"/>
    <xf numFmtId="0" fontId="18" fillId="2" borderId="14" xfId="0" applyFont="1" applyFill="1" applyBorder="1" applyAlignment="1">
      <alignment horizontal="left" vertical="center" wrapText="1" indent="2"/>
    </xf>
    <xf numFmtId="0" fontId="18" fillId="2" borderId="1" xfId="0" applyFont="1" applyFill="1" applyBorder="1" applyAlignment="1">
      <alignment horizontal="left" vertical="center" wrapText="1"/>
    </xf>
    <xf numFmtId="0" fontId="18" fillId="0" borderId="11" xfId="0" applyFont="1" applyBorder="1"/>
    <xf numFmtId="0" fontId="18" fillId="0" borderId="12" xfId="0" applyFont="1" applyBorder="1"/>
    <xf numFmtId="0" fontId="18" fillId="5" borderId="1" xfId="0" applyFont="1" applyFill="1" applyBorder="1" applyAlignment="1">
      <alignment horizontal="left" vertical="center" wrapText="1"/>
    </xf>
    <xf numFmtId="0" fontId="20" fillId="4" borderId="1" xfId="0" applyFont="1" applyFill="1" applyBorder="1" applyAlignment="1">
      <alignment horizontal="left" vertical="center" wrapText="1"/>
    </xf>
    <xf numFmtId="0" fontId="25" fillId="8" borderId="0" xfId="0" applyFont="1" applyFill="1"/>
    <xf numFmtId="0" fontId="25" fillId="0" borderId="0" xfId="0" applyFont="1"/>
    <xf numFmtId="0" fontId="25" fillId="8" borderId="4" xfId="0" applyFont="1" applyFill="1" applyBorder="1"/>
    <xf numFmtId="0" fontId="25" fillId="6" borderId="0" xfId="0" applyFont="1" applyFill="1"/>
    <xf numFmtId="0" fontId="25" fillId="6" borderId="0" xfId="0" applyFont="1" applyFill="1" applyAlignment="1">
      <alignment vertical="center"/>
    </xf>
    <xf numFmtId="0" fontId="25" fillId="0" borderId="0" xfId="0" applyFont="1" applyAlignment="1">
      <alignment vertical="center"/>
    </xf>
    <xf numFmtId="0" fontId="24" fillId="0" borderId="1" xfId="0" applyFont="1" applyBorder="1"/>
    <xf numFmtId="0" fontId="25" fillId="0" borderId="1" xfId="0" applyFont="1" applyBorder="1"/>
    <xf numFmtId="10" fontId="25" fillId="0" borderId="1" xfId="0" applyNumberFormat="1" applyFont="1" applyBorder="1"/>
    <xf numFmtId="0" fontId="25" fillId="0" borderId="11" xfId="0" applyFont="1" applyBorder="1"/>
    <xf numFmtId="0" fontId="18" fillId="6" borderId="9" xfId="0" applyFont="1" applyFill="1" applyBorder="1"/>
    <xf numFmtId="0" fontId="18" fillId="6" borderId="9" xfId="0" applyFont="1" applyFill="1" applyBorder="1" applyAlignment="1">
      <alignment vertical="center"/>
    </xf>
    <xf numFmtId="0" fontId="18" fillId="0" borderId="0" xfId="0" applyFont="1" applyAlignment="1">
      <alignment vertical="center"/>
    </xf>
    <xf numFmtId="0" fontId="20" fillId="5" borderId="1" xfId="0" applyFont="1" applyFill="1" applyBorder="1" applyAlignment="1">
      <alignment vertical="center"/>
    </xf>
    <xf numFmtId="0" fontId="20" fillId="4" borderId="1" xfId="0" applyFont="1" applyFill="1" applyBorder="1" applyAlignment="1">
      <alignment vertical="center"/>
    </xf>
    <xf numFmtId="0" fontId="18" fillId="6" borderId="1" xfId="0" applyFont="1" applyFill="1" applyBorder="1" applyAlignment="1">
      <alignment vertical="center" wrapText="1"/>
    </xf>
    <xf numFmtId="0" fontId="18" fillId="6" borderId="1" xfId="3" applyFont="1" applyFill="1" applyBorder="1" applyAlignment="1">
      <alignment vertical="center"/>
    </xf>
    <xf numFmtId="0" fontId="18" fillId="6" borderId="1" xfId="3" applyFont="1" applyFill="1" applyBorder="1"/>
    <xf numFmtId="0" fontId="20" fillId="5" borderId="1" xfId="3" applyFont="1" applyFill="1" applyBorder="1" applyAlignment="1">
      <alignment vertical="center"/>
    </xf>
    <xf numFmtId="0" fontId="20" fillId="4" borderId="1" xfId="3" applyFont="1" applyFill="1" applyBorder="1" applyAlignment="1">
      <alignment vertical="center"/>
    </xf>
    <xf numFmtId="0" fontId="20" fillId="4" borderId="1" xfId="3" applyFont="1" applyFill="1" applyBorder="1"/>
    <xf numFmtId="0" fontId="18" fillId="6" borderId="1" xfId="3" applyFont="1" applyFill="1" applyBorder="1" applyAlignment="1">
      <alignment vertical="center" wrapText="1"/>
    </xf>
    <xf numFmtId="0" fontId="18" fillId="6" borderId="1" xfId="3" applyFont="1" applyFill="1" applyBorder="1" applyAlignment="1">
      <alignment wrapText="1"/>
    </xf>
    <xf numFmtId="0" fontId="26" fillId="0" borderId="0" xfId="0" applyFont="1"/>
    <xf numFmtId="0" fontId="18" fillId="0" borderId="1" xfId="3" applyFont="1" applyBorder="1" applyAlignment="1">
      <alignment vertical="center"/>
    </xf>
    <xf numFmtId="0" fontId="18" fillId="0" borderId="1" xfId="3" applyFont="1" applyBorder="1"/>
    <xf numFmtId="0" fontId="20" fillId="5" borderId="1" xfId="3" applyFont="1" applyFill="1" applyBorder="1" applyAlignment="1">
      <alignment vertical="center" wrapText="1"/>
    </xf>
    <xf numFmtId="0" fontId="20" fillId="4" borderId="1" xfId="3" applyFont="1" applyFill="1" applyBorder="1" applyAlignment="1">
      <alignment vertical="center" wrapText="1"/>
    </xf>
    <xf numFmtId="0" fontId="20" fillId="4" borderId="1" xfId="3" applyFont="1" applyFill="1" applyBorder="1" applyAlignment="1">
      <alignment wrapText="1"/>
    </xf>
    <xf numFmtId="0" fontId="27" fillId="0" borderId="0" xfId="0" applyFont="1" applyAlignment="1">
      <alignment wrapText="1"/>
    </xf>
    <xf numFmtId="0" fontId="0" fillId="0" borderId="2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15" fillId="0" borderId="0" xfId="0" applyFont="1" applyAlignment="1">
      <alignment horizontal="left" vertical="center"/>
    </xf>
    <xf numFmtId="0" fontId="16" fillId="0" borderId="0" xfId="0" applyFont="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4" fillId="0" borderId="0" xfId="0" applyFont="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0" xfId="0" applyAlignment="1">
      <alignment vertical="center" wrapText="1"/>
    </xf>
    <xf numFmtId="0" fontId="18" fillId="9" borderId="1" xfId="0" applyFont="1" applyFill="1" applyBorder="1" applyAlignment="1">
      <alignment horizontal="center"/>
    </xf>
    <xf numFmtId="0" fontId="18" fillId="9" borderId="3" xfId="0" applyFont="1" applyFill="1" applyBorder="1" applyAlignment="1">
      <alignment horizontal="center"/>
    </xf>
    <xf numFmtId="0" fontId="18" fillId="9" borderId="4" xfId="0" applyFont="1" applyFill="1" applyBorder="1" applyAlignment="1">
      <alignment horizontal="center"/>
    </xf>
    <xf numFmtId="0" fontId="18" fillId="9" borderId="5" xfId="0" applyFont="1" applyFill="1" applyBorder="1" applyAlignment="1">
      <alignment horizontal="center"/>
    </xf>
    <xf numFmtId="0" fontId="20" fillId="0" borderId="1" xfId="0" applyFont="1" applyBorder="1" applyAlignment="1">
      <alignment horizontal="center"/>
    </xf>
    <xf numFmtId="0" fontId="18" fillId="0" borderId="1" xfId="0" applyFont="1" applyBorder="1" applyAlignment="1">
      <alignment horizontal="center"/>
    </xf>
    <xf numFmtId="0" fontId="20" fillId="4" borderId="0" xfId="0" applyFont="1" applyFill="1" applyAlignment="1">
      <alignment horizontal="center"/>
    </xf>
    <xf numFmtId="0" fontId="2" fillId="2" borderId="1" xfId="0" applyFont="1" applyFill="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0" fillId="0" borderId="1" xfId="0" applyFont="1" applyBorder="1" applyAlignment="1">
      <alignment horizontal="center" vertical="center"/>
    </xf>
    <xf numFmtId="0" fontId="20" fillId="7" borderId="1" xfId="0" applyFont="1" applyFill="1" applyBorder="1" applyAlignment="1">
      <alignment horizontal="center" vertical="center"/>
    </xf>
    <xf numFmtId="0" fontId="20" fillId="4" borderId="1" xfId="0" applyFont="1" applyFill="1" applyBorder="1" applyAlignment="1">
      <alignment horizontal="center" vertical="center"/>
    </xf>
    <xf numFmtId="0" fontId="23" fillId="8" borderId="4" xfId="3" applyFont="1" applyFill="1" applyBorder="1" applyAlignment="1">
      <alignment horizontal="left"/>
    </xf>
    <xf numFmtId="0" fontId="23" fillId="8" borderId="4" xfId="0" applyFont="1" applyFill="1" applyBorder="1" applyAlignment="1">
      <alignment horizontal="left"/>
    </xf>
  </cellXfs>
  <cellStyles count="5">
    <cellStyle name="Comma" xfId="4" builtinId="3"/>
    <cellStyle name="Hyperlink" xfId="1" builtinId="8"/>
    <cellStyle name="Normal" xfId="0" builtinId="0"/>
    <cellStyle name="Normal 2" xfId="2" xr:uid="{28617365-FE2F-468F-9062-78880FFFBCF6}"/>
    <cellStyle name="Normal 3" xfId="3" xr:uid="{BF221825-0E8D-45D6-99E4-3AB5B1314372}"/>
  </cellStyles>
  <dxfs count="11">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9" Type="http://schemas.openxmlformats.org/officeDocument/2006/relationships/customXml" Target="../customXml/item2.xml"/><Relationship Id="rId21" Type="http://schemas.openxmlformats.org/officeDocument/2006/relationships/externalLink" Target="externalLinks/externalLink13.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33" Type="http://schemas.openxmlformats.org/officeDocument/2006/relationships/externalLink" Target="externalLinks/externalLink25.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externalLink" Target="externalLinks/externalLink2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32" Type="http://schemas.openxmlformats.org/officeDocument/2006/relationships/externalLink" Target="externalLinks/externalLink24.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externalLink" Target="externalLinks/externalLink20.xml"/><Relationship Id="rId36"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31" Type="http://schemas.openxmlformats.org/officeDocument/2006/relationships/externalLink" Target="externalLinks/externalLink2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externalLink" Target="externalLinks/externalLink22.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112452</xdr:rowOff>
    </xdr:from>
    <xdr:to>
      <xdr:col>1</xdr:col>
      <xdr:colOff>1352123</xdr:colOff>
      <xdr:row>6</xdr:row>
      <xdr:rowOff>149429</xdr:rowOff>
    </xdr:to>
    <xdr:pic>
      <xdr:nvPicPr>
        <xdr:cNvPr id="2" name="Picture 1" descr="AECOM Employees, Location, Careers | LinkedIn">
          <a:extLst>
            <a:ext uri="{FF2B5EF4-FFF2-40B4-BE49-F238E27FC236}">
              <a16:creationId xmlns:a16="http://schemas.microsoft.com/office/drawing/2014/main" id="{264065CF-993D-4BA9-AE4A-772B15B5D0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525" y="112452"/>
          <a:ext cx="1288623" cy="1132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eisgov-my.sharepoint.com/HJH/DECC_DDM/SourceCode/Live/Version%201.0/Resources/LCPAssumptionFile.xlsm"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https://aecom.sharepoint.com/sites/ClimateXchange-ReviewofScottishWindfarmCarbonCalculator/Shared%20Documents/General/400_Technical/433_Technical%20Assessment/Example_Viking_Variation_450MW_Shetland_Islands_PEATDEPTHTEST.xlsx" TargetMode="External"/><Relationship Id="rId2" Type="http://schemas.microsoft.com/office/2019/04/relationships/externalLinkLongPath" Target="/sites/ClimateXchange-ReviewofScottishWindfarmCarbonCalculator/Shared%20Documents/General/400_Technical/433_Technical%20Assessment/Example_Viking_Variation_450MW_Shetland_Islands_PEATDEPTHTEST.xlsx?FFAC5A82" TargetMode="External"/><Relationship Id="rId1" Type="http://schemas.openxmlformats.org/officeDocument/2006/relationships/externalLinkPath" Target="file:///\\FFAC5A82\Example_Viking_Variation_450MW_Shetland_Islands_PEATDEPTHTES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ghusr04\EnVision\Output\Stephen\Output%20files\Deterministic_USER_20121004_10-05-42\EnVisionInputFile%20v2_50%20UEP%20baselin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beisgov-my.sharepoint.com/Users/LeeA/AppData/Local/Microsoft/Windows/Temporary%20Internet%20Files/Content.Outlook/NUVH17MC/Coal%20Product%20Prices%20Data%20and%20Calculations%20for%20UEP2014%20%20IAG2014%20v14%201%2013-Aug-201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eisgov-my.sharepoint.com/WINNT/Profiles/mbehull/Local%20Settings/Temporary%20Internet%20Files/Content.Outlook/QV89OZPY/Deterministic_20120718_10-07-28_flat_20%25.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eisgov-my.sharepoint.com/Environment/UK%20RENEWABLE%20HEAT%202008%20LDN%20(P414)/Data/Model/NERA%20Renewable%20Heat%20Model%20080501%20v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beisgov-my.sharepoint.com/FCS/ise/EE/MG/Documents1/Folders/Modelling%20Hub%20-%20Modelling%20Guidance/DECC%20Model%20Assumptions%20Log.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nVision\Output\Stephen\Output%20files\Deterministic_USER_20130520_10-42-03\Input%20-%20Reference%20v2_62.2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beisgov-my.sharepoint.com/Users/chkyriac/AppData/Local/Microsoft/Windows/Temporary%20Internet%20Files/Content.Outlook/ROKZ3UKB/170214%20APBM%202017%20(EEP%202016)%20(3).xlsb"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beisgov-my.sharepoint.com/EnVision/Testing/Output/Deterministic_TWP_20120318_09-59-01/EnVisionInputFile_testing.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2.%20QA\QA%20template%20v0.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eisgov-my.sharepoint.com/EnVision/Output/Deterministic_TWP_20120401_21-38-22/EnVisionInputFile.xlsm"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Outputs%20for%20EEP%20Control%20Tool"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Dispatch%20model\Output\08.%20May-Jul%202013\06.%20Including%20NI\NI%20CBA_1.%20Ref%20case.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neraldn\work\Documents%20and%20Settings\stewart.carter\Local%20Settings\Temporary%20Internet%20Files\OLK79\070918%20Defra%20agriculture%20CBA%20FIN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gov.uk/government/uploads/system/uploads/attachment_data/file/526957/ghg-conversion-factors-2016update_MASTER__links_removed__DECC_Standard_Se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Fuels\GHG%20CF_Fuels_2016_MASTER.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beisgov-my.sharepoint.com/EnVision/Output/Stephen/Output%20files/Deterministic_USER_20120720_10-39-16/Deterministic_USER_20120702_13-16-20/EnvisionDeterministicTemplate%20BASELINE%20v1_78m%20with%20CB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scotland.gov.uk/Documents%20and%20Settings/Forest%20Research/Local%20Settings/Temporary%20Internet%20Files/OLK31/Full%20carbon%20calculator%20for%20wind%20farms%20with%20forestry%20-%20Version%201%20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ghusr04\EnVision\Output\Stephen\Output%20files\Deterministic_USER_20121219_18-35-42\Input%20-%20BASELINE%20v2_59.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beisgov-my.sharepoint.com/EMI/Energy%20Economics%20and%20Analysis%20Division/Dispatch%20Model/Output/12.%20December%20EMR%20delivery%20plan/02.%20DDM%20Files/03.%20Reference%20Case%20&amp;%20QA/1%20Reference%20case%20input_with%20log_v4_feedback.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beisgov-my.sharepoint.com/Chief%20Economist/Modelling%20Team/CHP/07.%202013/Updated%20Projections/Model%20Runs/CHP%20Model%20v3.5_UpdatedGrowth.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beisgov-my.sharepoint.com/System%20Files/Excel/Variable%20costs/120828%20-%20CCI%20model%20NEW%20BASELINE.xlsx" TargetMode="External"/></Relationships>
</file>

<file path=xl/externalLinks/_rels/externalLink8.xml.rels><?xml version="1.0" encoding="UTF-8" standalone="yes"?>
<Relationships xmlns="http://schemas.openxmlformats.org/package/2006/relationships"><Relationship Id="rId2" Type="http://schemas.microsoft.com/office/2019/04/relationships/externalLinkLongPath" Target="https://beisgov-my.sharepoint.com/Users/jdzansi/AppData/Local/Microsoft/Windows/Temporary%20Internet%20Files/Content.Outlook/VCOK9GPA/Model%20runs/Scenario%201a/No%20adjustment%20-%20Deterministic_USER_20140806_12-30-52/Deterministic_20140806_12-30-52.xlsm?E3C22547" TargetMode="External"/><Relationship Id="rId1" Type="http://schemas.openxmlformats.org/officeDocument/2006/relationships/externalLinkPath" Target="file:///\\E3C22547\Deterministic_20140806_12-30-5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72.31.5.150\naei-admin\projects\Defra%20GHG%20Conversion%20Factors\2016%20Update\Transport\hgvs\GHG%20CF_HGVs_2016_MAS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etting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Instructions"/>
      <sheetName val="Do I need to use this tool"/>
      <sheetName val="Core input data"/>
      <sheetName val="Forestry input data"/>
      <sheetName val="Construction input data"/>
      <sheetName val="Payback Time and CO2 emissions"/>
      <sheetName val="1. Windfarm CO2 emission saving"/>
      <sheetName val="2. CO2 loss due to turbine life"/>
      <sheetName val="3. CO2 loss due to backup"/>
      <sheetName val="4. Loss of CO2 fixing pot."/>
      <sheetName val="5. Loss of soil CO2"/>
      <sheetName val="5a. Volume of peat removed"/>
      <sheetName val="5b. CO2 loss from removed peat"/>
      <sheetName val="5c. Volume of peat drained"/>
      <sheetName val="5d. CO2 loss from drained peat"/>
      <sheetName val="5e. Emission rates from soils "/>
      <sheetName val="6. CO2 loss by DOC &amp; POC loss"/>
      <sheetName val="7i. Forestry CO2 loss - simple"/>
      <sheetName val="7ii. Forestry CO2 loss - detail"/>
      <sheetName val="7a. C sequest. in trees (3PG)"/>
      <sheetName val="7b. C seq. in soil under trees"/>
      <sheetName val="7c. Average stand data"/>
      <sheetName val="7d. Wind speed ratios"/>
      <sheetName val="8. CO2 gain - site improvement"/>
      <sheetName val="References"/>
      <sheetName val="Frequently asked questions"/>
      <sheetName val="Changes in version 2.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ettings"/>
      <sheetName val="Version Control"/>
      <sheetName val="DATA"/>
      <sheetName val="QA"/>
      <sheetName val="&gt; DDM INPUTS"/>
      <sheetName val="&gt;&gt;Policies"/>
      <sheetName val="Policy Overview"/>
      <sheetName val="Feed-in tariff 1"/>
      <sheetName val="Strike prices"/>
      <sheetName val="CfD 1"/>
      <sheetName val="CfD 2"/>
      <sheetName val="CfD 3"/>
      <sheetName val="CfD 4"/>
      <sheetName val="CfD 5"/>
      <sheetName val="CfD 6"/>
      <sheetName val="CfD 7"/>
      <sheetName val="Regulated Asset Base 1"/>
      <sheetName val="Capacity Payment 1"/>
      <sheetName val="CO2 limits 1"/>
      <sheetName val="Strategic Reserve"/>
      <sheetName val="CfD 8"/>
      <sheetName val="CfD 9"/>
      <sheetName val="Carbon Price Floor"/>
      <sheetName val="Tax on Profit"/>
      <sheetName val="Tax on CO2"/>
      <sheetName val="Tax on Fuel"/>
      <sheetName val="Policy billing"/>
      <sheetName val="Existing Policies"/>
      <sheetName val="Capacity mechanism"/>
      <sheetName val="&gt;&gt;Prices"/>
      <sheetName val="Pricing Mark-up"/>
      <sheetName val="EDF Pricing Assumptions"/>
      <sheetName val="&gt;&gt;Demand"/>
      <sheetName val="Demand Projections"/>
      <sheetName val="Capacity Margin Derating"/>
      <sheetName val="Daily Load Curves"/>
      <sheetName val="Daily Load Curves (new)"/>
      <sheetName val="Policy Demand Reduction"/>
      <sheetName val="DSR"/>
      <sheetName val="&gt;&gt;Non-conventional capacity"/>
      <sheetName val="Reserve"/>
      <sheetName val="Autogeneration"/>
      <sheetName val="Interconnectors"/>
      <sheetName val="Interconnector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Outage rates (new and existing)"/>
      <sheetName val="Losses"/>
      <sheetName val="Efficiency rates"/>
      <sheetName val="Spark and Dark Spreads"/>
      <sheetName val="Wind"/>
      <sheetName val="Existing Plant"/>
      <sheetName val="Upgrades"/>
      <sheetName val="Endogenous closures"/>
      <sheetName val="Portfolios"/>
      <sheetName val="&gt;&gt;Control"/>
      <sheetName val="SheetsToExport"/>
      <sheetName val="LISTS"/>
      <sheetName val="Version_Control1"/>
      <sheetName val="&gt;_DDM_INPUTS1"/>
      <sheetName val="Policy_Overview1"/>
      <sheetName val="Feed-in_tariff_11"/>
      <sheetName val="Strike_prices1"/>
      <sheetName val="CfD_11"/>
      <sheetName val="CfD_21"/>
      <sheetName val="CfD_31"/>
      <sheetName val="CfD_41"/>
      <sheetName val="CfD_51"/>
      <sheetName val="CfD_61"/>
      <sheetName val="CfD_71"/>
      <sheetName val="Regulated_Asset_Base_11"/>
      <sheetName val="Capacity_Payment_11"/>
      <sheetName val="CO2_limits_11"/>
      <sheetName val="Strategic_Reserve1"/>
      <sheetName val="CfD_81"/>
      <sheetName val="CfD_91"/>
      <sheetName val="Carbon_Price_Floor1"/>
      <sheetName val="Tax_on_Profit1"/>
      <sheetName val="Tax_on_CO21"/>
      <sheetName val="Tax_on_Fuel1"/>
      <sheetName val="Policy_billing1"/>
      <sheetName val="Existing_Policies1"/>
      <sheetName val="Capacity_mechanism1"/>
      <sheetName val="Pricing_Mark-up1"/>
      <sheetName val="EDF_Pricing_Assumptions1"/>
      <sheetName val="Demand_Projections1"/>
      <sheetName val="Capacity_Margin_Derating1"/>
      <sheetName val="Daily_Load_Curves1"/>
      <sheetName val="Daily_Load_Curves_(new)1"/>
      <sheetName val="Policy_Demand_Reduction1"/>
      <sheetName val="&gt;&gt;Non-conventional_capacity1"/>
      <sheetName val="Interconnector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Outage_rates_(new_and_existing1"/>
      <sheetName val="Efficiency_rates1"/>
      <sheetName val="Spark_and_Dark_Spreads1"/>
      <sheetName val="Existing_Plant1"/>
      <sheetName val="Endogenous_closures1"/>
      <sheetName val="Model_Settings1"/>
      <sheetName val="Version_Control"/>
      <sheetName val="&gt;_DDM_INPUTS"/>
      <sheetName val="Policy_Overview"/>
      <sheetName val="Feed-in_tariff_1"/>
      <sheetName val="Strike_prices"/>
      <sheetName val="CfD_1"/>
      <sheetName val="CfD_2"/>
      <sheetName val="CfD_3"/>
      <sheetName val="CfD_4"/>
      <sheetName val="CfD_5"/>
      <sheetName val="CfD_6"/>
      <sheetName val="CfD_7"/>
      <sheetName val="Regulated_Asset_Base_1"/>
      <sheetName val="Capacity_Payment_1"/>
      <sheetName val="CO2_limits_1"/>
      <sheetName val="Strategic_Reserve"/>
      <sheetName val="CfD_8"/>
      <sheetName val="CfD_9"/>
      <sheetName val="Carbon_Price_Floor"/>
      <sheetName val="Tax_on_Profit"/>
      <sheetName val="Tax_on_CO2"/>
      <sheetName val="Tax_on_Fuel"/>
      <sheetName val="Policy_billing"/>
      <sheetName val="Existing_Policies"/>
      <sheetName val="Capacity_mechanism"/>
      <sheetName val="Pricing_Mark-up"/>
      <sheetName val="EDF_Pricing_Assumptions"/>
      <sheetName val="Demand_Projections"/>
      <sheetName val="Capacity_Margin_Derating"/>
      <sheetName val="Daily_Load_Curves"/>
      <sheetName val="Daily_Load_Curves_(new)"/>
      <sheetName val="Policy_Demand_Reduction"/>
      <sheetName val="&gt;&gt;Non-conventional_capacity"/>
      <sheetName val="Interconnector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Outage_rates_(new_and_existing)"/>
      <sheetName val="Efficiency_rates"/>
      <sheetName val="Spark_and_Dark_Spreads"/>
      <sheetName val="Existing_Plant"/>
      <sheetName val="Endogenous_closures"/>
      <sheetName val="Model_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amp; Parameter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A control"/>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el price weights"/>
      <sheetName val="Lists"/>
      <sheetName val="Supply Barriers"/>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ettings"/>
      <sheetName val="Sheet Index"/>
      <sheetName val="UEM inputs"/>
      <sheetName val="Version Control"/>
      <sheetName val="DATA"/>
      <sheetName val="QA"/>
      <sheetName val="&gt; DDM INPUTS"/>
      <sheetName val="&gt;&gt;Policies"/>
      <sheetName val="Policy Overview"/>
      <sheetName val="Existing Policies"/>
      <sheetName val="Strike prices"/>
      <sheetName val="Heat revenues"/>
      <sheetName val="Feed-in tariff 1"/>
      <sheetName val="Feed-in tariff 2"/>
      <sheetName val="Feed-in tariff 3"/>
      <sheetName val="Feed-in tariff 4"/>
      <sheetName val="Feed-in tariff 5"/>
      <sheetName val="Feed-in tariff 6"/>
      <sheetName val="Feed-in tariff 7"/>
      <sheetName val="CfD Network losses adjustment"/>
      <sheetName val="CfD 1"/>
      <sheetName val="CfD 2"/>
      <sheetName val="CfD 3"/>
      <sheetName val="CfD 4"/>
      <sheetName val="CfD 5"/>
      <sheetName val="CfD 6"/>
      <sheetName val="CfD 7"/>
      <sheetName val="CfD 8"/>
      <sheetName val="CfD 9"/>
      <sheetName val="CfD 10"/>
      <sheetName val="CfD 11"/>
      <sheetName val="CfD 12"/>
      <sheetName val="CfD 13"/>
      <sheetName val="CfD 14"/>
      <sheetName val="CfD 15"/>
      <sheetName val="CfD 16"/>
      <sheetName val="CfD 17"/>
      <sheetName val="CfD 18"/>
      <sheetName val="CO2 limits 1"/>
      <sheetName val="Strategic Reserve"/>
      <sheetName val="Capacity Payment 1"/>
      <sheetName val="Regulated Asset Base 1"/>
      <sheetName val="Carbon Price Floor"/>
      <sheetName val="Tax on Profit"/>
      <sheetName val="Tax on CO2"/>
      <sheetName val="Tax on Fuel"/>
      <sheetName val="Policy billing"/>
      <sheetName val="Capacity mechanism"/>
      <sheetName val="&gt;&gt;Prices"/>
      <sheetName val="Pricing Mark-up"/>
      <sheetName val="&gt;&gt;Demand"/>
      <sheetName val="Capacity Margin Derating"/>
      <sheetName val="Daily Load Curves"/>
      <sheetName val="Daily Load Curves (new)"/>
      <sheetName val="Policy Demand Reduction"/>
      <sheetName val="DSR"/>
      <sheetName val="&gt;&gt;Non-conventional capacity"/>
      <sheetName val="Reserve"/>
      <sheetName val="Autogeneration"/>
      <sheetName val="Interconnectors"/>
      <sheetName val="Inter fixed flow 1"/>
      <sheetName val="Inter price responsive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Fuel Assumptions (old)"/>
      <sheetName val="Water"/>
      <sheetName val="Outage rates (new and existing)"/>
      <sheetName val="Losses"/>
      <sheetName val="Efficiency rates"/>
      <sheetName val="Spark and Dark Spreads"/>
      <sheetName val="Intermittency"/>
      <sheetName val="Demand Projections"/>
      <sheetName val="Existing Plant"/>
      <sheetName val="Upgrades"/>
      <sheetName val="Endogenous closures"/>
      <sheetName val="Portfolios"/>
      <sheetName val="EDF Pricing Assumptions"/>
      <sheetName val="&gt;&gt;Control"/>
      <sheetName val="SheetsToExport"/>
      <sheetName val="LISTS"/>
      <sheetName val="Sheet2"/>
      <sheetName val="Sheet_Index1"/>
      <sheetName val="UEM_inputs1"/>
      <sheetName val="Version_Control1"/>
      <sheetName val="&gt;_DDM_INPUTS1"/>
      <sheetName val="Policy_Overview1"/>
      <sheetName val="Existing_Policies1"/>
      <sheetName val="Strike_prices1"/>
      <sheetName val="Heat_revenues1"/>
      <sheetName val="Feed-in_tariff_11"/>
      <sheetName val="Feed-in_tariff_21"/>
      <sheetName val="Feed-in_tariff_31"/>
      <sheetName val="Feed-in_tariff_41"/>
      <sheetName val="Feed-in_tariff_51"/>
      <sheetName val="Feed-in_tariff_61"/>
      <sheetName val="Feed-in_tariff_71"/>
      <sheetName val="CfD_Network_losses_adjustment1"/>
      <sheetName val="CfD_19"/>
      <sheetName val="CfD_21"/>
      <sheetName val="CfD_31"/>
      <sheetName val="CfD_41"/>
      <sheetName val="CfD_51"/>
      <sheetName val="CfD_61"/>
      <sheetName val="CfD_71"/>
      <sheetName val="CfD_81"/>
      <sheetName val="CfD_91"/>
      <sheetName val="CfD_101"/>
      <sheetName val="CfD_111"/>
      <sheetName val="CfD_121"/>
      <sheetName val="CfD_131"/>
      <sheetName val="CfD_141"/>
      <sheetName val="CfD_151"/>
      <sheetName val="CfD_161"/>
      <sheetName val="CfD_171"/>
      <sheetName val="CfD_181"/>
      <sheetName val="CO2_limits_11"/>
      <sheetName val="Strategic_Reserve1"/>
      <sheetName val="Capacity_Payment_11"/>
      <sheetName val="Regulated_Asset_Base_11"/>
      <sheetName val="Carbon_Price_Floor1"/>
      <sheetName val="Tax_on_Profit1"/>
      <sheetName val="Tax_on_CO21"/>
      <sheetName val="Tax_on_Fuel1"/>
      <sheetName val="Policy_billing1"/>
      <sheetName val="Capacity_mechanism1"/>
      <sheetName val="Pricing_Mark-up1"/>
      <sheetName val="Capacity_Margin_Derating1"/>
      <sheetName val="Daily_Load_Curves1"/>
      <sheetName val="Daily_Load_Curves_(new)1"/>
      <sheetName val="Policy_Demand_Reduction1"/>
      <sheetName val="&gt;&gt;Non-conventional_capacity1"/>
      <sheetName val="Inter_fixed_flow_11"/>
      <sheetName val="Inter_price_responsive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Fuel_Assumptions_(old)1"/>
      <sheetName val="Outage_rates_(new_and_existing1"/>
      <sheetName val="Efficiency_rates1"/>
      <sheetName val="Spark_and_Dark_Spreads1"/>
      <sheetName val="Demand_Projections1"/>
      <sheetName val="Existing_Plant1"/>
      <sheetName val="Endogenous_closures1"/>
      <sheetName val="EDF_Pricing_Assumptions1"/>
      <sheetName val="Model_Settings1"/>
      <sheetName val="Sheet_Index"/>
      <sheetName val="UEM_inputs"/>
      <sheetName val="Version_Control"/>
      <sheetName val="&gt;_DDM_INPUTS"/>
      <sheetName val="Policy_Overview"/>
      <sheetName val="Existing_Policies"/>
      <sheetName val="Strike_prices"/>
      <sheetName val="Heat_revenues"/>
      <sheetName val="Feed-in_tariff_1"/>
      <sheetName val="Feed-in_tariff_2"/>
      <sheetName val="Feed-in_tariff_3"/>
      <sheetName val="Feed-in_tariff_4"/>
      <sheetName val="Feed-in_tariff_5"/>
      <sheetName val="Feed-in_tariff_6"/>
      <sheetName val="Feed-in_tariff_7"/>
      <sheetName val="CfD_Network_losses_adjustment"/>
      <sheetName val="CfD_1"/>
      <sheetName val="CfD_2"/>
      <sheetName val="CfD_3"/>
      <sheetName val="CfD_4"/>
      <sheetName val="CfD_5"/>
      <sheetName val="CfD_6"/>
      <sheetName val="CfD_7"/>
      <sheetName val="CfD_8"/>
      <sheetName val="CfD_9"/>
      <sheetName val="CfD_10"/>
      <sheetName val="CfD_11"/>
      <sheetName val="CfD_12"/>
      <sheetName val="CfD_13"/>
      <sheetName val="CfD_14"/>
      <sheetName val="CfD_15"/>
      <sheetName val="CfD_16"/>
      <sheetName val="CfD_17"/>
      <sheetName val="CfD_18"/>
      <sheetName val="CO2_limits_1"/>
      <sheetName val="Strategic_Reserve"/>
      <sheetName val="Capacity_Payment_1"/>
      <sheetName val="Regulated_Asset_Base_1"/>
      <sheetName val="Carbon_Price_Floor"/>
      <sheetName val="Tax_on_Profit"/>
      <sheetName val="Tax_on_CO2"/>
      <sheetName val="Tax_on_Fuel"/>
      <sheetName val="Policy_billing"/>
      <sheetName val="Capacity_mechanism"/>
      <sheetName val="Pricing_Mark-up"/>
      <sheetName val="Capacity_Margin_Derating"/>
      <sheetName val="Daily_Load_Curves"/>
      <sheetName val="Daily_Load_Curves_(new)"/>
      <sheetName val="Policy_Demand_Reduction"/>
      <sheetName val="&gt;&gt;Non-conventional_capacity"/>
      <sheetName val="Inter_fixed_flow_1"/>
      <sheetName val="Inter_price_responsive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Fuel_Assumptions_(old)"/>
      <sheetName val="Outage_rates_(new_and_existing)"/>
      <sheetName val="Efficiency_rates"/>
      <sheetName val="Spark_and_Dark_Spreads"/>
      <sheetName val="Demand_Projections"/>
      <sheetName val="Existing_Plant"/>
      <sheetName val="Endogenous_closures"/>
      <sheetName val="EDF_Pricing_Assumptions"/>
      <sheetName val="Model_Set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Numbers for Master Lists"/>
      <sheetName val="Cycling - Assumptions"/>
      <sheetName val="Scenario DDM data"/>
      <sheetName val="170214 APBM 2017 (EEP 2016) (3)"/>
      <sheetName val="Summary"/>
      <sheetName val="Unit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chant Assumptions"/>
      <sheetName val="Outage rates (new and existing)"/>
      <sheetName val="VIU Assumptions"/>
    </sheetNames>
    <sheetDataSet>
      <sheetData sheetId="0" refreshError="1"/>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_Index"/>
      <sheetName val="Lookup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licy billing"/>
      <sheetName val="Autogeneration"/>
      <sheetName val="Capacity Payment 1"/>
      <sheetName val="CfD 1"/>
      <sheetName val="CO2 limits 1"/>
      <sheetName val="Outage rates (new and existing)"/>
      <sheetName val="Spark and Dark Spreads"/>
      <sheetName val="SheetManager"/>
      <sheetName val="Demand Projections"/>
      <sheetName val="Capacity Margin Derating"/>
      <sheetName val="EDF Pricing Assumptions"/>
      <sheetName val="Model Settings"/>
      <sheetName val="Existing Plant"/>
      <sheetName val="Policy Overview"/>
      <sheetName val="Feed-in tariff 1"/>
      <sheetName val="Fuel Assumptions"/>
      <sheetName val="Interconnectors"/>
      <sheetName val="Daily Load Curves"/>
      <sheetName val="Losses"/>
      <sheetName val="New Plant"/>
      <sheetName val="Plant Available for New Build"/>
      <sheetName val="Policy Demand Reduction"/>
      <sheetName val="Regulated Asset Base 1"/>
      <sheetName val="Reserve"/>
      <sheetName val="Strategic Reserve"/>
      <sheetName val="Technology Assumptions"/>
      <sheetName val="VIU limit"/>
      <sheetName val="Hydro and Pumped Storage"/>
      <sheetName val="Pricing Mark-up"/>
      <sheetName val="Wi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puts for EEP Control Tool"/>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Generators_data_C"/>
      <sheetName val="Generator_data_C"/>
      <sheetName val="Generator_data_UC"/>
      <sheetName val="Line_data_UC"/>
      <sheetName val="Node_data_C"/>
      <sheetName val="Region_data_UC"/>
      <sheetName val="INPUTS"/>
      <sheetName val="SONI to NG_NI"/>
      <sheetName val="Baseline results"/>
      <sheetName val="Lists"/>
      <sheetName val="CO2 summary"/>
      <sheetName val="policy costs outputs"/>
      <sheetName val="Generation Summary"/>
      <sheetName val="Installed Capacity Pivot"/>
      <sheetName val="Summary assumptions"/>
      <sheetName val="Control"/>
      <sheetName val="CM Clearing prices"/>
      <sheetName val="Model Settings"/>
      <sheetName val="calculation"/>
      <sheetName val="Technology Assumptions"/>
      <sheetName val="NI Prices"/>
      <sheetName val="Strike prices"/>
      <sheetName val="Capacity mechanism"/>
      <sheetName val="NI Costs"/>
      <sheetName val="NI Demand"/>
      <sheetName val="NI outputs"/>
      <sheetName val="Heat revenues"/>
      <sheetName val="VIU assumptions"/>
      <sheetName val="Prices"/>
      <sheetName val="NI Load Factors"/>
      <sheetName val="Opex Adjustments"/>
      <sheetName val="Maximum Build Limits NI"/>
      <sheetName val="technologies"/>
      <sheetName val="Existing Policies"/>
      <sheetName val="Backcasting"/>
      <sheetName val="Emission_Generators_data_C1"/>
      <sheetName val="SONI_to_NG_NI1"/>
      <sheetName val="Baseline_results1"/>
      <sheetName val="CO2_summary1"/>
      <sheetName val="policy_costs_outputs1"/>
      <sheetName val="Generation_Summary1"/>
      <sheetName val="Installed_Capacity_Pivot1"/>
      <sheetName val="Summary_assumptions1"/>
      <sheetName val="CM_Clearing_prices1"/>
      <sheetName val="Model_Settings1"/>
      <sheetName val="Technology_Assumptions1"/>
      <sheetName val="NI_Prices1"/>
      <sheetName val="Strike_prices1"/>
      <sheetName val="Capacity_mechanism1"/>
      <sheetName val="NI_Costs1"/>
      <sheetName val="NI_Demand1"/>
      <sheetName val="NI_outputs1"/>
      <sheetName val="Heat_revenues1"/>
      <sheetName val="VIU_assumptions1"/>
      <sheetName val="NI_Load_Factors1"/>
      <sheetName val="Opex_Adjustments1"/>
      <sheetName val="Maximum_Build_Limits_NI1"/>
      <sheetName val="Existing_Policies1"/>
      <sheetName val="Emission_Generators_data_C"/>
      <sheetName val="SONI_to_NG_NI"/>
      <sheetName val="Baseline_results"/>
      <sheetName val="CO2_summary"/>
      <sheetName val="policy_costs_outputs"/>
      <sheetName val="Generation_Summary"/>
      <sheetName val="Installed_Capacity_Pivot"/>
      <sheetName val="Summary_assumptions"/>
      <sheetName val="CM_Clearing_prices"/>
      <sheetName val="Model_Settings"/>
      <sheetName val="Technology_Assumptions"/>
      <sheetName val="NI_Prices"/>
      <sheetName val="Strike_prices"/>
      <sheetName val="Capacity_mechanism"/>
      <sheetName val="NI_Costs"/>
      <sheetName val="NI_Demand"/>
      <sheetName val="NI_outputs"/>
      <sheetName val="Heat_revenues"/>
      <sheetName val="VIU_assumptions"/>
      <sheetName val="NI_Load_Factors"/>
      <sheetName val="Opex_Adjustments"/>
      <sheetName val="Maximum_Build_Limits_NI"/>
      <sheetName val="Existing_Policies"/>
      <sheetName val="CASHFLOW Gen Income"/>
      <sheetName val="CB result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s"/>
      <sheetName val="Todo"/>
      <sheetName val="CBA Tables"/>
      <sheetName val="CBA"/>
      <sheetName val="Control"/>
      <sheetName val="Data Holdings"/>
      <sheetName val="Participation CB"/>
      <sheetName val="Participation C&amp;T tables"/>
      <sheetName val="Participation C&amp;T"/>
      <sheetName val="Participation Net"/>
      <sheetName val="MACC"/>
      <sheetName val="Additionality"/>
      <sheetName val="Abatement"/>
      <sheetName val="MACC graphs"/>
      <sheetName val="C&amp;T MACC graphs"/>
      <sheetName val="CB MACC graphs"/>
      <sheetName val="Emissions analysis"/>
      <sheetName val="Admin tables"/>
      <sheetName val="Admin inputs"/>
      <sheetName val="CBA_Tables1"/>
      <sheetName val="Data_Holdings1"/>
      <sheetName val="Participation_CB1"/>
      <sheetName val="Participation_C&amp;T_tables1"/>
      <sheetName val="Participation_C&amp;T1"/>
      <sheetName val="Participation_Net1"/>
      <sheetName val="MACC_graphs1"/>
      <sheetName val="C&amp;T_MACC_graphs1"/>
      <sheetName val="CB_MACC_graphs1"/>
      <sheetName val="Emissions_analysis1"/>
      <sheetName val="Admin_tables1"/>
      <sheetName val="Admin_inputs1"/>
      <sheetName val="CBA_Tables"/>
      <sheetName val="Data_Holdings"/>
      <sheetName val="Participation_CB"/>
      <sheetName val="Participation_C&amp;T_tables"/>
      <sheetName val="Participation_C&amp;T"/>
      <sheetName val="Participation_Net"/>
      <sheetName val="MACC_graphs"/>
      <sheetName val="C&amp;T_MACC_graphs"/>
      <sheetName val="CB_MACC_graphs"/>
      <sheetName val="Emissions_analysis"/>
      <sheetName val="Admin_tables"/>
      <sheetName val="Admin_inpu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3_WTT_Fuels"/>
      <sheetName val="QA_Index"/>
      <sheetName val="VersionLog &amp; IssueLog"/>
      <sheetName val="Update_Checklist"/>
      <sheetName val="DataSources"/>
      <sheetName val="QC_Checklist"/>
      <sheetName val="RAW1_NAEI 2016_Carbon"/>
      <sheetName val="RAW2_NAEI 2016_CH4"/>
      <sheetName val="RAW3_NAEI 2016_N2O"/>
      <sheetName val="RAW4_DUKES 2014 Density"/>
      <sheetName val=" RAW5_DUKES 2014 CV Table A.1"/>
      <sheetName val="RAW6_DUKES 2014 CV Tabl A.2+A.3"/>
      <sheetName val="RAW7_GWP Factors"/>
      <sheetName val="RAW8_JEC WTW Study"/>
      <sheetName val="RAW9_DUKES LNG Imports"/>
      <sheetName val="OtherAssumptions"/>
      <sheetName val="Calc1_FuelProp"/>
      <sheetName val="Calc2_Fuels"/>
      <sheetName val="Benchmark"/>
      <sheetName val="MethodPaper"/>
      <sheetName val="LinkedInOutput"/>
      <sheetName val="Fuels"/>
      <sheetName val="WTT- fuels"/>
      <sheetName val="Fuel properties"/>
      <sheetName val="Conversions"/>
      <sheetName val="Verification-Validation"/>
      <sheetName val="Lookups"/>
      <sheetName val="GHG CF_Fuels_2016_MASTER"/>
      <sheetName val="VersionLog"/>
      <sheetName val="RAW1_NAEI 2015_Carbon"/>
      <sheetName val="RAW2_NAEI 2015_CH4"/>
      <sheetName val="RAW3_NAEI 2015_N2O"/>
      <sheetName val="VersionLog_&amp;_IssueLog1"/>
      <sheetName val="RAW1_NAEI_2016_Carbon1"/>
      <sheetName val="RAW2_NAEI_2016_CH41"/>
      <sheetName val="RAW3_NAEI_2016_N2O1"/>
      <sheetName val="RAW4_DUKES_2014_Density1"/>
      <sheetName val="_RAW5_DUKES_2014_CV_Table_A_11"/>
      <sheetName val="RAW6_DUKES_2014_CV_Tabl_A_2+A_1"/>
      <sheetName val="RAW7_GWP_Factors1"/>
      <sheetName val="RAW8_JEC_WTW_Study1"/>
      <sheetName val="RAW9_DUKES_LNG_Imports1"/>
      <sheetName val="WTT-_fuels1"/>
      <sheetName val="Fuel_properties1"/>
      <sheetName val="GHG_CF_Fuels_2016_MASTER1"/>
      <sheetName val="RAW1_NAEI_2015_Carbon1"/>
      <sheetName val="RAW2_NAEI_2015_CH41"/>
      <sheetName val="RAW3_NAEI_2015_N2O1"/>
      <sheetName val="VersionLog_&amp;_IssueLog"/>
      <sheetName val="RAW1_NAEI_2016_Carbon"/>
      <sheetName val="RAW2_NAEI_2016_CH4"/>
      <sheetName val="RAW3_NAEI_2016_N2O"/>
      <sheetName val="RAW4_DUKES_2014_Density"/>
      <sheetName val="_RAW5_DUKES_2014_CV_Table_A_1"/>
      <sheetName val="RAW6_DUKES_2014_CV_Tabl_A_2+A_3"/>
      <sheetName val="RAW7_GWP_Factors"/>
      <sheetName val="RAW8_JEC_WTW_Study"/>
      <sheetName val="RAW9_DUKES_LNG_Imports"/>
      <sheetName val="WTT-_fuels"/>
      <sheetName val="Fuel_properties"/>
      <sheetName val="GHG_CF_Fuels_2016_MASTER"/>
      <sheetName val="RAW1_NAEI_2015_Carbon"/>
      <sheetName val="RAW2_NAEI_2015_CH4"/>
      <sheetName val="RAW3_NAEI_2015_N2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A control"/>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data"/>
      <sheetName val="Payback time and CO2 emissions"/>
      <sheetName val="1. Windfarm CO2 emission saving"/>
      <sheetName val="2. CO2 loss due to turbine life"/>
      <sheetName val="3. CO2 loss due to backup"/>
      <sheetName val="4. Loss of CO2 fixing pot."/>
      <sheetName val="5. Loss of soil CO2"/>
      <sheetName val="5a. Volume of peat removed"/>
      <sheetName val="5b. CO2 loss from removed peat"/>
      <sheetName val="5c. Volume of peat drained"/>
      <sheetName val="5d. CO2 loss from drained peat"/>
      <sheetName val="5e. Emission rates from soils"/>
      <sheetName val="6. CO2 loss by DOC &amp; POC loss"/>
      <sheetName val="7. CO2 loss from forests"/>
      <sheetName val="7ai. C sequestration in trees"/>
      <sheetName val="7aii. C sequest. in trees (3PG)"/>
      <sheetName val="7b. C seq. in soil under trees"/>
      <sheetName val="7c. Average stand data"/>
      <sheetName val="7d. Area of forestry felled"/>
      <sheetName val="7e Biomass produced by SRF"/>
      <sheetName val="7f. Wind speed ratios"/>
      <sheetName val="8. CO2 gain - site improv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generation"/>
      <sheetName val="DATA"/>
      <sheetName val="Model Settings"/>
      <sheetName val="UEM inputs"/>
      <sheetName val="Version Control"/>
      <sheetName val="QA"/>
      <sheetName val="&gt; DDM INPUTS"/>
      <sheetName val="&gt;&gt;Policies"/>
      <sheetName val="Policy Overview"/>
      <sheetName val="Existing Policies"/>
      <sheetName val="Feed-in tariff 1"/>
      <sheetName val="Feed-in tariff 2"/>
      <sheetName val="Feed-in tariff 3"/>
      <sheetName val="Feed-in tariff 4"/>
      <sheetName val="Feed-in tariff 5"/>
      <sheetName val="Feed-in tariff 6"/>
      <sheetName val="Feed-in tariff 7"/>
      <sheetName val="Feed-in tariff 8"/>
      <sheetName val="Strike prices"/>
      <sheetName val="CfD 1"/>
      <sheetName val="CfD 2"/>
      <sheetName val="CfD 3"/>
      <sheetName val="CfD 4"/>
      <sheetName val="CfD 5"/>
      <sheetName val="CfD 6"/>
      <sheetName val="CfD 7"/>
      <sheetName val="CfD 8"/>
      <sheetName val="CfD 9"/>
      <sheetName val="CfD 10"/>
      <sheetName val="CO2 limits 1"/>
      <sheetName val="Strategic Reserve"/>
      <sheetName val="Capacity Payment 1"/>
      <sheetName val="Regulated Asset Base 1"/>
      <sheetName val="Carbon Price Floor"/>
      <sheetName val="Tax on Profit"/>
      <sheetName val="Tax on CO2"/>
      <sheetName val="Tax on Fuel"/>
      <sheetName val="Policy billing"/>
      <sheetName val="Capacity mechanism (old)"/>
      <sheetName val="Capacity mechanism"/>
      <sheetName val="&gt;&gt;Prices"/>
      <sheetName val="Pricing Mark-up"/>
      <sheetName val="&gt;&gt;Demand"/>
      <sheetName val="Demand Projections"/>
      <sheetName val="Capacity Margin Derating"/>
      <sheetName val="Daily Load Curves"/>
      <sheetName val="Daily Load Curves (new)"/>
      <sheetName val="Policy Demand Reduction"/>
      <sheetName val="DSR"/>
      <sheetName val="&gt;&gt;Non-conventional capacity"/>
      <sheetName val="Reserve"/>
      <sheetName val="Interconnectors"/>
      <sheetName val="Interconnector 1"/>
      <sheetName val="Hydro and Pumped Storage"/>
      <sheetName val="&gt;&gt;New builds"/>
      <sheetName val="VIU assumptions"/>
      <sheetName val="VIU limit"/>
      <sheetName val="Merchant Assumptions"/>
      <sheetName val="Plant Available for New Build"/>
      <sheetName val="Maximum Build Limits"/>
      <sheetName val="Cumulative Max Build Limits"/>
      <sheetName val="Minimum Build Limits"/>
      <sheetName val="New Plant"/>
      <sheetName val="&gt;&gt;Technologies and Plant"/>
      <sheetName val="Technology Assumptions"/>
      <sheetName val="Fuel assumptions"/>
      <sheetName val="Fuel Assumptions (old)"/>
      <sheetName val="Outage rates (new and existing)"/>
      <sheetName val="Losses"/>
      <sheetName val="Efficiency rates"/>
      <sheetName val="Spark and Dark Spreads"/>
      <sheetName val="Intermittency"/>
      <sheetName val="Existing Plant"/>
      <sheetName val="Upgrades"/>
      <sheetName val="Endogenous closures"/>
      <sheetName val="Portfolios"/>
      <sheetName val="EDF Pricing Assumptions"/>
      <sheetName val="&gt;&gt;Control"/>
      <sheetName val="SheetsToExport"/>
      <sheetName val="LISTS"/>
      <sheetName val="Baseline results"/>
      <sheetName val="policy costs outputs"/>
      <sheetName val="Backcasting"/>
      <sheetName val="UEM_inputs1"/>
      <sheetName val="Version_Control1"/>
      <sheetName val="&gt;_DDM_INPUTS1"/>
      <sheetName val="Policy_Overview1"/>
      <sheetName val="Existing_Policies1"/>
      <sheetName val="Feed-in_tariff_11"/>
      <sheetName val="Feed-in_tariff_21"/>
      <sheetName val="Feed-in_tariff_31"/>
      <sheetName val="Feed-in_tariff_41"/>
      <sheetName val="Feed-in_tariff_51"/>
      <sheetName val="Feed-in_tariff_61"/>
      <sheetName val="Feed-in_tariff_71"/>
      <sheetName val="Feed-in_tariff_81"/>
      <sheetName val="Strike_prices1"/>
      <sheetName val="CfD_11"/>
      <sheetName val="CfD_21"/>
      <sheetName val="CfD_31"/>
      <sheetName val="CfD_41"/>
      <sheetName val="CfD_51"/>
      <sheetName val="CfD_61"/>
      <sheetName val="CfD_71"/>
      <sheetName val="CfD_81"/>
      <sheetName val="CfD_91"/>
      <sheetName val="CfD_101"/>
      <sheetName val="CO2_limits_11"/>
      <sheetName val="Strategic_Reserve1"/>
      <sheetName val="Capacity_Payment_11"/>
      <sheetName val="Regulated_Asset_Base_11"/>
      <sheetName val="Carbon_Price_Floor1"/>
      <sheetName val="Tax_on_Profit1"/>
      <sheetName val="Tax_on_CO21"/>
      <sheetName val="Tax_on_Fuel1"/>
      <sheetName val="Policy_billing1"/>
      <sheetName val="Capacity_mechanism_(old)1"/>
      <sheetName val="Capacity_mechanism1"/>
      <sheetName val="Pricing_Mark-up1"/>
      <sheetName val="Demand_Projections1"/>
      <sheetName val="Capacity_Margin_Derating1"/>
      <sheetName val="Daily_Load_Curves1"/>
      <sheetName val="Daily_Load_Curves_(new)1"/>
      <sheetName val="Policy_Demand_Reduction1"/>
      <sheetName val="&gt;&gt;Non-conventional_capacity1"/>
      <sheetName val="Interconnector_11"/>
      <sheetName val="Hydro_and_Pumped_Storage1"/>
      <sheetName val="&gt;&gt;New_builds1"/>
      <sheetName val="VIU_assumptions1"/>
      <sheetName val="VIU_limit1"/>
      <sheetName val="Merchant_Assumptions1"/>
      <sheetName val="Plant_Available_for_New_Build1"/>
      <sheetName val="Maximum_Build_Limits1"/>
      <sheetName val="Cumulative_Max_Build_Limits1"/>
      <sheetName val="Minimum_Build_Limits1"/>
      <sheetName val="New_Plant1"/>
      <sheetName val="&gt;&gt;Technologies_and_Plant1"/>
      <sheetName val="Technology_Assumptions1"/>
      <sheetName val="Fuel_assumptions1"/>
      <sheetName val="Fuel_Assumptions_(old)1"/>
      <sheetName val="Outage_rates_(new_and_existing1"/>
      <sheetName val="Efficiency_rates1"/>
      <sheetName val="Spark_and_Dark_Spreads1"/>
      <sheetName val="Existing_Plant1"/>
      <sheetName val="Endogenous_closures1"/>
      <sheetName val="EDF_Pricing_Assumptions1"/>
      <sheetName val="Model_Settings1"/>
      <sheetName val="Baseline_results1"/>
      <sheetName val="policy_costs_outputs1"/>
      <sheetName val="UEM_inputs"/>
      <sheetName val="Version_Control"/>
      <sheetName val="&gt;_DDM_INPUTS"/>
      <sheetName val="Policy_Overview"/>
      <sheetName val="Existing_Policies"/>
      <sheetName val="Feed-in_tariff_1"/>
      <sheetName val="Feed-in_tariff_2"/>
      <sheetName val="Feed-in_tariff_3"/>
      <sheetName val="Feed-in_tariff_4"/>
      <sheetName val="Feed-in_tariff_5"/>
      <sheetName val="Feed-in_tariff_6"/>
      <sheetName val="Feed-in_tariff_7"/>
      <sheetName val="Feed-in_tariff_8"/>
      <sheetName val="Strike_prices"/>
      <sheetName val="CfD_1"/>
      <sheetName val="CfD_2"/>
      <sheetName val="CfD_3"/>
      <sheetName val="CfD_4"/>
      <sheetName val="CfD_5"/>
      <sheetName val="CfD_6"/>
      <sheetName val="CfD_7"/>
      <sheetName val="CfD_8"/>
      <sheetName val="CfD_9"/>
      <sheetName val="CfD_10"/>
      <sheetName val="CO2_limits_1"/>
      <sheetName val="Strategic_Reserve"/>
      <sheetName val="Capacity_Payment_1"/>
      <sheetName val="Regulated_Asset_Base_1"/>
      <sheetName val="Carbon_Price_Floor"/>
      <sheetName val="Tax_on_Profit"/>
      <sheetName val="Tax_on_CO2"/>
      <sheetName val="Tax_on_Fuel"/>
      <sheetName val="Policy_billing"/>
      <sheetName val="Capacity_mechanism_(old)"/>
      <sheetName val="Capacity_mechanism"/>
      <sheetName val="Pricing_Mark-up"/>
      <sheetName val="Demand_Projections"/>
      <sheetName val="Capacity_Margin_Derating"/>
      <sheetName val="Daily_Load_Curves"/>
      <sheetName val="Daily_Load_Curves_(new)"/>
      <sheetName val="Policy_Demand_Reduction"/>
      <sheetName val="&gt;&gt;Non-conventional_capacity"/>
      <sheetName val="Interconnector_1"/>
      <sheetName val="Hydro_and_Pumped_Storage"/>
      <sheetName val="&gt;&gt;New_builds"/>
      <sheetName val="VIU_assumptions"/>
      <sheetName val="VIU_limit"/>
      <sheetName val="Merchant_Assumptions"/>
      <sheetName val="Plant_Available_for_New_Build"/>
      <sheetName val="Maximum_Build_Limits"/>
      <sheetName val="Cumulative_Max_Build_Limits"/>
      <sheetName val="Minimum_Build_Limits"/>
      <sheetName val="New_Plant"/>
      <sheetName val="&gt;&gt;Technologies_and_Plant"/>
      <sheetName val="Technology_Assumptions"/>
      <sheetName val="Fuel_assumptions"/>
      <sheetName val="Fuel_Assumptions_(old)"/>
      <sheetName val="Outage_rates_(new_and_existing)"/>
      <sheetName val="Efficiency_rates"/>
      <sheetName val="Spark_and_Dark_Spreads"/>
      <sheetName val="Existing_Plant"/>
      <sheetName val="Endogenous_closures"/>
      <sheetName val="EDF_Pricing_Assumptions"/>
      <sheetName val="Model_Settings"/>
      <sheetName val="Baseline_results"/>
      <sheetName val="policy_costs_outputs"/>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sheetData sheetId="63" refreshError="1"/>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generatio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RR Calc"/>
      <sheetName val="CONTROL"/>
      <sheetName val="Capacity Summary"/>
      <sheetName val="Heat&amp;Elec Output"/>
      <sheetName val="Fuel Use Output"/>
      <sheetName val="Probabilities"/>
      <sheetName val="Capacity By Sector"/>
      <sheetName val="Heat Output By Sector"/>
      <sheetName val="Power Output By Sector"/>
      <sheetName val="Heat Fuel By Sector"/>
      <sheetName val="Power Fuel By Sect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urce Numbers for Master Lists"/>
      <sheetName val="Consumption"/>
      <sheetName val="Policy Master &amp; Summary Impacts"/>
    </sheet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A control"/>
      <sheetName val="Generation"/>
      <sheetName val="Lists"/>
      <sheetName val="Control"/>
    </sheetNames>
    <sheetDataSet>
      <sheetData sheetId="0" refreshError="1"/>
      <sheetData sheetId="1" refreshError="1"/>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s"/>
      <sheetName val="QA_Index"/>
      <sheetName val="Version&amp;Issue_Log"/>
      <sheetName val="Update_Checklist"/>
      <sheetName val="DataSources"/>
      <sheetName val="QC_Checklist"/>
      <sheetName val="RAW1_GWP Factors"/>
      <sheetName val="RAW2_DfT HGV 2016 data"/>
      <sheetName val="OtherAssumptions"/>
      <sheetName val="Calc1_HGV EFs"/>
      <sheetName val="LinkedInOutput"/>
      <sheetName val="MethodPaper"/>
      <sheetName val="Delivery vehicles"/>
      <sheetName val="Freighting goods"/>
      <sheetName val="Managed assets- vehicles"/>
      <sheetName val="WTT- delivery vehs &amp; freight"/>
      <sheetName val="Delivery vehicles 2014"/>
      <sheetName val="Annex 7 FTrans - 2013 upd"/>
      <sheetName val="Lookups"/>
      <sheetName val="RAW1_GWP_Factors1"/>
      <sheetName val="RAW2_DfT_HGV_2016_data1"/>
      <sheetName val="Calc1_HGV_EFs1"/>
      <sheetName val="Delivery_vehicles1"/>
      <sheetName val="Freighting_goods1"/>
      <sheetName val="Managed_assets-_vehicles1"/>
      <sheetName val="WTT-_delivery_vehs_&amp;_freight1"/>
      <sheetName val="Delivery_vehicles_20141"/>
      <sheetName val="Annex_7_FTrans_-_2013_upd1"/>
      <sheetName val="RAW1_GWP_Factors"/>
      <sheetName val="RAW2_DfT_HGV_2016_data"/>
      <sheetName val="Calc1_HGV_EFs"/>
      <sheetName val="Delivery_vehicles"/>
      <sheetName val="Freighting_goods"/>
      <sheetName val="Managed_assets-_vehicles"/>
      <sheetName val="WTT-_delivery_vehs_&amp;_freight"/>
      <sheetName val="Delivery_vehicles_2014"/>
      <sheetName val="Annex_7_FTrans_-_2013_up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www.scotland.gov.uk/Publications/2006/12/2116230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18B8D-9545-4BEA-8193-109EC9F821DD}">
  <sheetPr>
    <tabColor theme="1" tint="0.499984740745262"/>
  </sheetPr>
  <dimension ref="B1:BGU237"/>
  <sheetViews>
    <sheetView showGridLines="0" tabSelected="1" topLeftCell="A7" zoomScale="67" workbookViewId="0">
      <selection activeCell="F18" sqref="F18"/>
    </sheetView>
  </sheetViews>
  <sheetFormatPr defaultRowHeight="15" x14ac:dyDescent="0.25"/>
  <cols>
    <col min="1" max="1" width="2.85546875" customWidth="1"/>
    <col min="2" max="2" width="27.85546875" style="54" customWidth="1"/>
    <col min="3" max="3" width="13.85546875" style="54" customWidth="1"/>
    <col min="4" max="4" width="31.5703125" style="54" customWidth="1"/>
    <col min="5" max="5" width="13.85546875" style="54" customWidth="1"/>
    <col min="6" max="6" width="27.85546875" style="54" customWidth="1"/>
    <col min="7" max="7" width="13.85546875" style="54" customWidth="1"/>
    <col min="8" max="8" width="27.85546875" style="54" customWidth="1"/>
    <col min="9" max="9" width="30" style="54" customWidth="1"/>
    <col min="10" max="11" width="8.7109375" style="54"/>
  </cols>
  <sheetData>
    <row r="1" spans="2:11 1552:1555" x14ac:dyDescent="0.25">
      <c r="BGR1" s="126"/>
      <c r="BGS1" s="126"/>
      <c r="BGT1" s="126"/>
      <c r="BGU1" s="126"/>
    </row>
    <row r="2" spans="2:11 1552:1555" x14ac:dyDescent="0.25">
      <c r="BGR2" s="126"/>
      <c r="BGS2" s="126"/>
      <c r="BGT2" s="126"/>
      <c r="BGU2" s="126"/>
    </row>
    <row r="3" spans="2:11 1552:1555" x14ac:dyDescent="0.25">
      <c r="BGR3" s="126"/>
      <c r="BGS3" s="126"/>
      <c r="BGT3" s="126"/>
      <c r="BGU3" s="126"/>
    </row>
    <row r="4" spans="2:11 1552:1555" ht="13.5" customHeight="1" x14ac:dyDescent="0.25">
      <c r="H4"/>
      <c r="BGR4" s="127"/>
      <c r="BGS4" s="126"/>
      <c r="BGT4" s="126"/>
      <c r="BGU4" s="126"/>
    </row>
    <row r="5" spans="2:11 1552:1555" ht="15.95" customHeight="1" x14ac:dyDescent="0.25">
      <c r="B5" s="128"/>
      <c r="C5" s="129"/>
      <c r="D5" s="129"/>
      <c r="E5" s="129"/>
      <c r="F5" s="129"/>
      <c r="G5" s="129"/>
      <c r="H5"/>
      <c r="BGR5" s="127"/>
      <c r="BGS5" s="126"/>
      <c r="BGT5" s="126"/>
      <c r="BGU5" s="126"/>
    </row>
    <row r="6" spans="2:11 1552:1555" x14ac:dyDescent="0.25">
      <c r="B6" s="129"/>
      <c r="C6" s="129"/>
      <c r="D6" s="129"/>
      <c r="E6" s="129"/>
      <c r="F6" s="129"/>
      <c r="G6" s="129"/>
      <c r="H6" s="129"/>
      <c r="BGR6" s="126"/>
      <c r="BGS6" s="126"/>
      <c r="BGT6" s="126"/>
      <c r="BGU6" s="126"/>
    </row>
    <row r="7" spans="2:11 1552:1555" x14ac:dyDescent="0.25">
      <c r="B7" s="235"/>
      <c r="C7" s="235"/>
      <c r="D7" s="235"/>
      <c r="E7" s="235"/>
      <c r="F7" s="235"/>
      <c r="G7" s="235"/>
      <c r="BGR7" s="126"/>
      <c r="BGS7" s="126"/>
      <c r="BGT7" s="126"/>
      <c r="BGU7" s="126"/>
    </row>
    <row r="8" spans="2:11 1552:1555" ht="16.350000000000001" customHeight="1" x14ac:dyDescent="0.25">
      <c r="BGR8" s="126"/>
      <c r="BGS8" s="126"/>
      <c r="BGT8" s="126"/>
      <c r="BGU8" s="126"/>
    </row>
    <row r="9" spans="2:11 1552:1555" ht="18.75" x14ac:dyDescent="0.25">
      <c r="B9" s="231" t="s">
        <v>0</v>
      </c>
      <c r="C9" s="231"/>
      <c r="BGR9" s="126"/>
      <c r="BGS9" s="126"/>
      <c r="BGT9" s="126"/>
      <c r="BGU9" s="126"/>
    </row>
    <row r="10" spans="2:11 1552:1555" x14ac:dyDescent="0.25">
      <c r="BGR10" s="126"/>
      <c r="BGS10" s="126"/>
      <c r="BGT10" s="126"/>
      <c r="BGU10" s="126"/>
    </row>
    <row r="11" spans="2:11 1552:1555" ht="15.75" thickBot="1" x14ac:dyDescent="0.3">
      <c r="B11" s="130" t="s">
        <v>1</v>
      </c>
      <c r="C11" s="131"/>
      <c r="D11" s="130" t="s">
        <v>2</v>
      </c>
      <c r="E11" s="131"/>
      <c r="F11" s="130" t="s">
        <v>3</v>
      </c>
      <c r="G11" s="131"/>
      <c r="H11" s="130" t="s">
        <v>4</v>
      </c>
      <c r="BGR11" s="126"/>
      <c r="BGS11" s="126"/>
      <c r="BGT11" s="126"/>
      <c r="BGU11" s="126"/>
    </row>
    <row r="12" spans="2:11 1552:1555" ht="58.5" customHeight="1" x14ac:dyDescent="0.25">
      <c r="B12" s="236" t="s">
        <v>5</v>
      </c>
      <c r="C12" s="131"/>
      <c r="D12" s="132" t="s">
        <v>167</v>
      </c>
      <c r="E12" s="131"/>
      <c r="F12" s="132" t="s">
        <v>6</v>
      </c>
      <c r="G12" s="132"/>
      <c r="H12" s="227" t="s">
        <v>7</v>
      </c>
      <c r="BGR12" s="126"/>
      <c r="BGS12" s="126"/>
      <c r="BGT12" s="126"/>
      <c r="BGU12" s="126"/>
    </row>
    <row r="13" spans="2:11 1552:1555" ht="15.75" thickBot="1" x14ac:dyDescent="0.3">
      <c r="B13" s="237"/>
      <c r="C13" s="131"/>
      <c r="D13" s="133"/>
      <c r="E13" s="131"/>
      <c r="F13" s="133"/>
      <c r="G13" s="131"/>
      <c r="H13" s="133"/>
      <c r="BGR13" s="126"/>
      <c r="BGS13" s="126"/>
      <c r="BGT13" s="126"/>
      <c r="BGU13" s="126"/>
    </row>
    <row r="14" spans="2:11 1552:1555" x14ac:dyDescent="0.25">
      <c r="B14" s="57"/>
      <c r="C14" s="131"/>
      <c r="D14" s="57"/>
      <c r="E14" s="131"/>
      <c r="F14" s="57"/>
      <c r="G14" s="131"/>
      <c r="H14" s="57"/>
      <c r="BGR14" s="126"/>
      <c r="BGS14" s="126"/>
      <c r="BGT14" s="126"/>
      <c r="BGU14" s="126"/>
    </row>
    <row r="15" spans="2:11 1552:1555" s="136" customFormat="1" x14ac:dyDescent="0.2">
      <c r="B15" s="57"/>
      <c r="C15" s="238"/>
      <c r="D15" s="57"/>
      <c r="E15" s="238"/>
      <c r="F15" s="57"/>
      <c r="G15" s="238"/>
      <c r="H15" s="57"/>
      <c r="I15" s="54"/>
      <c r="J15" s="54"/>
      <c r="K15" s="134"/>
      <c r="BGR15" s="135"/>
      <c r="BGS15" s="135"/>
      <c r="BGT15" s="135"/>
      <c r="BGU15" s="135"/>
    </row>
    <row r="16" spans="2:11 1552:1555" s="136" customFormat="1" x14ac:dyDescent="0.2">
      <c r="B16" s="57"/>
      <c r="C16" s="238"/>
      <c r="D16" s="57"/>
      <c r="E16" s="238"/>
      <c r="F16" s="57"/>
      <c r="G16" s="238"/>
      <c r="H16" s="57"/>
      <c r="I16" s="54"/>
      <c r="J16" s="54"/>
      <c r="K16" s="134"/>
      <c r="BGR16" s="135"/>
      <c r="BGS16" s="135"/>
      <c r="BGT16" s="135"/>
      <c r="BGU16" s="135"/>
    </row>
    <row r="17" spans="2:11 1550:1555" s="136" customFormat="1" x14ac:dyDescent="0.2">
      <c r="B17" s="57"/>
      <c r="C17" s="57"/>
      <c r="D17" s="57"/>
      <c r="E17" s="57"/>
      <c r="F17" s="57"/>
      <c r="G17" s="57"/>
      <c r="H17" s="57"/>
      <c r="I17" s="54"/>
      <c r="J17" s="54"/>
      <c r="K17" s="134"/>
      <c r="BGR17" s="135"/>
      <c r="BGS17" s="135"/>
      <c r="BGT17" s="135"/>
      <c r="BGU17" s="135"/>
    </row>
    <row r="18" spans="2:11 1550:1555" s="136" customFormat="1" x14ac:dyDescent="0.2">
      <c r="B18" s="57"/>
      <c r="C18" s="57"/>
      <c r="D18" s="57"/>
      <c r="E18" s="57"/>
      <c r="F18" s="57"/>
      <c r="G18" s="57"/>
      <c r="H18" s="57"/>
      <c r="I18" s="54"/>
      <c r="J18" s="54"/>
      <c r="K18" s="134"/>
      <c r="BGR18" s="135"/>
      <c r="BGS18" s="135"/>
      <c r="BGT18" s="135"/>
      <c r="BGU18" s="135"/>
    </row>
    <row r="19" spans="2:11 1550:1555" x14ac:dyDescent="0.25">
      <c r="B19" s="137"/>
      <c r="C19" s="137"/>
      <c r="BGR19" s="126"/>
      <c r="BGS19" s="126"/>
      <c r="BGT19" s="126"/>
      <c r="BGU19" s="126"/>
    </row>
    <row r="20" spans="2:11 1550:1555" ht="18.75" x14ac:dyDescent="0.25">
      <c r="B20" s="231" t="s">
        <v>8</v>
      </c>
      <c r="C20" s="231"/>
      <c r="BGR20" s="126"/>
      <c r="BGS20" s="126"/>
      <c r="BGT20" s="126"/>
      <c r="BGU20" s="126"/>
    </row>
    <row r="21" spans="2:11 1550:1555" x14ac:dyDescent="0.25">
      <c r="B21" s="138"/>
      <c r="C21" s="138"/>
      <c r="BGR21" s="126"/>
      <c r="BGS21" s="126"/>
      <c r="BGT21" s="126"/>
      <c r="BGU21" s="126"/>
    </row>
    <row r="22" spans="2:11 1550:1555" ht="15.75" thickBot="1" x14ac:dyDescent="0.3">
      <c r="B22" s="131" t="s">
        <v>9</v>
      </c>
      <c r="C22" s="131" t="s">
        <v>10</v>
      </c>
      <c r="D22" s="232" t="s">
        <v>11</v>
      </c>
      <c r="E22" s="232"/>
      <c r="F22" s="232"/>
      <c r="G22" s="131" t="s">
        <v>12</v>
      </c>
      <c r="H22" s="131" t="s">
        <v>13</v>
      </c>
      <c r="BGP22" s="126"/>
      <c r="BGQ22" s="126"/>
      <c r="BGR22" s="126"/>
      <c r="BGS22" s="126"/>
    </row>
    <row r="23" spans="2:11 1550:1555" ht="30.95" customHeight="1" thickTop="1" x14ac:dyDescent="0.25">
      <c r="B23" s="139" t="s">
        <v>14</v>
      </c>
      <c r="C23" s="140" t="s">
        <v>163</v>
      </c>
      <c r="D23" s="233" t="s">
        <v>164</v>
      </c>
      <c r="E23" s="233"/>
      <c r="F23" s="233"/>
      <c r="G23" s="141" t="s">
        <v>165</v>
      </c>
      <c r="H23" s="142" t="s">
        <v>166</v>
      </c>
      <c r="BGP23" s="126"/>
      <c r="BGQ23" s="126"/>
      <c r="BGR23" s="126"/>
      <c r="BGS23" s="126"/>
    </row>
    <row r="24" spans="2:11 1550:1555" x14ac:dyDescent="0.25">
      <c r="B24" s="143"/>
      <c r="C24" s="144"/>
      <c r="D24" s="234"/>
      <c r="E24" s="234"/>
      <c r="F24" s="234"/>
      <c r="G24" s="145"/>
      <c r="H24" s="146"/>
      <c r="BGP24" s="126"/>
      <c r="BGQ24" s="126"/>
      <c r="BGR24" s="126"/>
      <c r="BGS24" s="126"/>
    </row>
    <row r="25" spans="2:11 1550:1555" x14ac:dyDescent="0.25">
      <c r="B25" s="143"/>
      <c r="C25" s="144"/>
      <c r="D25" s="234"/>
      <c r="E25" s="234"/>
      <c r="F25" s="234"/>
      <c r="G25" s="145"/>
      <c r="H25" s="146"/>
    </row>
    <row r="26" spans="2:11 1550:1555" x14ac:dyDescent="0.25">
      <c r="B26" s="143"/>
      <c r="C26" s="144"/>
      <c r="D26" s="234"/>
      <c r="E26" s="234"/>
      <c r="F26" s="234"/>
      <c r="G26" s="145"/>
      <c r="H26" s="146"/>
    </row>
    <row r="27" spans="2:11 1550:1555" x14ac:dyDescent="0.25">
      <c r="B27" s="147"/>
      <c r="C27" s="144"/>
      <c r="D27" s="228"/>
      <c r="E27" s="228"/>
      <c r="F27" s="228"/>
      <c r="G27" s="145"/>
      <c r="H27" s="146"/>
    </row>
    <row r="28" spans="2:11 1550:1555" x14ac:dyDescent="0.25">
      <c r="B28" s="148"/>
      <c r="C28" s="149"/>
      <c r="D28" s="148"/>
      <c r="E28" s="148"/>
      <c r="F28" s="148"/>
      <c r="G28" s="148"/>
      <c r="H28" s="148"/>
    </row>
    <row r="29" spans="2:11 1550:1555" x14ac:dyDescent="0.25">
      <c r="B29" s="150"/>
      <c r="C29" s="150"/>
      <c r="D29" s="150"/>
      <c r="E29" s="150"/>
      <c r="F29" s="150"/>
      <c r="G29" s="150"/>
      <c r="H29" s="150"/>
    </row>
    <row r="30" spans="2:11 1550:1555" x14ac:dyDescent="0.25">
      <c r="K30"/>
    </row>
    <row r="31" spans="2:11 1550:1555" x14ac:dyDescent="0.25">
      <c r="K31"/>
    </row>
    <row r="32" spans="2:11 1550:1555" x14ac:dyDescent="0.25">
      <c r="B32" s="229" t="s">
        <v>15</v>
      </c>
      <c r="C32" s="229"/>
      <c r="D32" s="229"/>
      <c r="E32" s="229"/>
      <c r="F32" s="229"/>
      <c r="G32" s="229"/>
      <c r="H32" s="229"/>
    </row>
    <row r="33" spans="2:8" ht="64.5" customHeight="1" x14ac:dyDescent="0.25">
      <c r="B33" s="230" t="s">
        <v>16</v>
      </c>
      <c r="C33" s="230"/>
      <c r="D33" s="230"/>
      <c r="E33" s="230"/>
      <c r="F33" s="230"/>
      <c r="G33" s="230"/>
      <c r="H33" s="230"/>
    </row>
    <row r="237" spans="10:10" x14ac:dyDescent="0.25">
      <c r="J237" s="54" t="s">
        <v>17</v>
      </c>
    </row>
  </sheetData>
  <mergeCells count="15">
    <mergeCell ref="B7:G7"/>
    <mergeCell ref="B9:C9"/>
    <mergeCell ref="B12:B13"/>
    <mergeCell ref="C15:C16"/>
    <mergeCell ref="E15:E16"/>
    <mergeCell ref="G15:G16"/>
    <mergeCell ref="D27:F27"/>
    <mergeCell ref="B32:H32"/>
    <mergeCell ref="B33:H33"/>
    <mergeCell ref="B20:C20"/>
    <mergeCell ref="D22:F22"/>
    <mergeCell ref="D23:F23"/>
    <mergeCell ref="D24:F24"/>
    <mergeCell ref="D25:F25"/>
    <mergeCell ref="D26:F26"/>
  </mergeCells>
  <pageMargins left="0.7" right="0.7" top="0.75" bottom="0.75" header="0.3" footer="0.3"/>
  <pageSetup paperSize="9" scale="75" orientation="portrait" horizontalDpi="300" r:id="rId1"/>
  <headerFooter>
    <oddHeader>&amp;COFFICIAL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4B7CA-2DB3-4A58-8278-DCB47155B05C}">
  <sheetPr>
    <tabColor theme="6" tint="0.79998168889431442"/>
  </sheetPr>
  <dimension ref="A2:W62"/>
  <sheetViews>
    <sheetView showGridLines="0" zoomScale="70" zoomScaleNormal="80" workbookViewId="0">
      <selection activeCell="B4" sqref="B4"/>
    </sheetView>
  </sheetViews>
  <sheetFormatPr defaultRowHeight="15" x14ac:dyDescent="0.25"/>
  <cols>
    <col min="1" max="1" width="8.7109375" style="151"/>
    <col min="2" max="2" width="82.140625" style="151" customWidth="1"/>
    <col min="3" max="9" width="10.5703125" style="151" customWidth="1"/>
    <col min="10" max="10" width="17.85546875" style="151" customWidth="1"/>
    <col min="11" max="13" width="14.140625" style="151" customWidth="1"/>
    <col min="14" max="14" width="82.140625" style="151" customWidth="1"/>
    <col min="15" max="21" width="10.5703125" style="151" customWidth="1"/>
    <col min="22" max="23" width="8.7109375" style="151"/>
  </cols>
  <sheetData>
    <row r="2" spans="2:13" ht="26.25" x14ac:dyDescent="0.4">
      <c r="B2" s="152" t="s">
        <v>18</v>
      </c>
    </row>
    <row r="4" spans="2:13" x14ac:dyDescent="0.25">
      <c r="B4" s="151" t="s">
        <v>19</v>
      </c>
    </row>
    <row r="5" spans="2:13" x14ac:dyDescent="0.25">
      <c r="B5" s="151" t="s">
        <v>20</v>
      </c>
    </row>
    <row r="8" spans="2:13" x14ac:dyDescent="0.25">
      <c r="C8" s="243" t="s">
        <v>21</v>
      </c>
      <c r="D8" s="243"/>
      <c r="E8" s="243"/>
      <c r="F8" s="243"/>
      <c r="G8" s="243"/>
      <c r="H8" s="243"/>
      <c r="I8" s="243"/>
      <c r="J8" s="243"/>
      <c r="K8" s="243"/>
    </row>
    <row r="9" spans="2:13" ht="114" x14ac:dyDescent="0.25">
      <c r="B9" s="153"/>
      <c r="C9" s="80" t="s">
        <v>22</v>
      </c>
      <c r="D9" s="80" t="s">
        <v>23</v>
      </c>
      <c r="E9" s="80" t="s">
        <v>24</v>
      </c>
      <c r="F9" s="80" t="s">
        <v>25</v>
      </c>
      <c r="G9" s="81" t="s">
        <v>26</v>
      </c>
      <c r="H9" s="81" t="s">
        <v>27</v>
      </c>
      <c r="I9" s="80" t="s">
        <v>28</v>
      </c>
      <c r="J9" s="154" t="s">
        <v>29</v>
      </c>
      <c r="K9" s="154" t="s">
        <v>30</v>
      </c>
      <c r="L9" s="155"/>
      <c r="M9" s="155"/>
    </row>
    <row r="10" spans="2:13" x14ac:dyDescent="0.25">
      <c r="B10" s="23" t="s">
        <v>31</v>
      </c>
      <c r="C10" s="239"/>
      <c r="D10" s="239"/>
      <c r="E10" s="239"/>
      <c r="F10" s="239"/>
      <c r="G10" s="239"/>
      <c r="H10" s="239"/>
      <c r="I10" s="239"/>
      <c r="J10" s="239"/>
      <c r="K10" s="239"/>
    </row>
    <row r="11" spans="2:13" x14ac:dyDescent="0.25">
      <c r="B11" s="76" t="s">
        <v>32</v>
      </c>
      <c r="C11" s="239"/>
      <c r="D11" s="239"/>
      <c r="E11" s="239"/>
      <c r="F11" s="239"/>
      <c r="G11" s="239"/>
      <c r="H11" s="239"/>
      <c r="I11" s="239"/>
      <c r="J11" s="239"/>
      <c r="K11" s="239"/>
    </row>
    <row r="12" spans="2:13" x14ac:dyDescent="0.25">
      <c r="B12" s="77" t="s">
        <v>33</v>
      </c>
      <c r="C12" s="239"/>
      <c r="D12" s="239"/>
      <c r="E12" s="239"/>
      <c r="F12" s="239"/>
      <c r="G12" s="239"/>
      <c r="H12" s="239"/>
      <c r="I12" s="239"/>
      <c r="J12" s="239"/>
      <c r="K12" s="239"/>
    </row>
    <row r="13" spans="2:13" x14ac:dyDescent="0.25">
      <c r="B13" s="78" t="s">
        <v>34</v>
      </c>
      <c r="C13" s="239"/>
      <c r="D13" s="239"/>
      <c r="E13" s="239"/>
      <c r="F13" s="239"/>
      <c r="G13" s="239"/>
      <c r="H13" s="239"/>
      <c r="I13" s="239"/>
      <c r="J13" s="239"/>
      <c r="K13" s="239"/>
    </row>
    <row r="14" spans="2:13" x14ac:dyDescent="0.25">
      <c r="B14" s="79" t="s">
        <v>35</v>
      </c>
      <c r="C14" s="239"/>
      <c r="D14" s="239"/>
      <c r="E14" s="239"/>
      <c r="F14" s="239"/>
      <c r="G14" s="239"/>
      <c r="H14" s="239"/>
      <c r="I14" s="239"/>
      <c r="J14" s="239"/>
      <c r="K14" s="239"/>
    </row>
    <row r="15" spans="2:13" x14ac:dyDescent="0.25">
      <c r="B15" s="36" t="s">
        <v>36</v>
      </c>
      <c r="C15" s="239"/>
      <c r="D15" s="239"/>
      <c r="E15" s="239"/>
      <c r="F15" s="239"/>
      <c r="G15" s="239"/>
      <c r="H15" s="239"/>
      <c r="I15" s="239"/>
      <c r="J15" s="239"/>
      <c r="K15" s="239"/>
    </row>
    <row r="16" spans="2:13" x14ac:dyDescent="0.25">
      <c r="B16" s="156" t="s">
        <v>37</v>
      </c>
      <c r="C16" s="153" t="b">
        <f>IF(C42=0,FALSE,TRUE)</f>
        <v>0</v>
      </c>
      <c r="D16" s="153" t="b">
        <f>IF(D42=0,FALSE,TRUE)</f>
        <v>0</v>
      </c>
      <c r="E16" s="153" t="b">
        <f t="shared" ref="E16:K16" si="0">IF(E42=0,FALSE,TRUE)</f>
        <v>0</v>
      </c>
      <c r="F16" s="153" t="b">
        <f t="shared" si="0"/>
        <v>0</v>
      </c>
      <c r="G16" s="153" t="b">
        <f t="shared" si="0"/>
        <v>0</v>
      </c>
      <c r="H16" s="153" t="b">
        <f t="shared" si="0"/>
        <v>0</v>
      </c>
      <c r="I16" s="153" t="b">
        <f t="shared" si="0"/>
        <v>0</v>
      </c>
      <c r="J16" s="153" t="b">
        <f t="shared" si="0"/>
        <v>0</v>
      </c>
      <c r="K16" s="153" t="b">
        <f t="shared" si="0"/>
        <v>0</v>
      </c>
    </row>
    <row r="17" spans="2:23" x14ac:dyDescent="0.25">
      <c r="B17" s="156" t="s">
        <v>38</v>
      </c>
      <c r="C17" s="153" t="b">
        <f t="shared" ref="C17:K17" si="1">IF(C43=0,FALSE,TRUE)</f>
        <v>0</v>
      </c>
      <c r="D17" s="153" t="b">
        <f t="shared" si="1"/>
        <v>0</v>
      </c>
      <c r="E17" s="153" t="b">
        <f t="shared" si="1"/>
        <v>0</v>
      </c>
      <c r="F17" s="153" t="b">
        <f t="shared" si="1"/>
        <v>0</v>
      </c>
      <c r="G17" s="153" t="b">
        <f t="shared" si="1"/>
        <v>0</v>
      </c>
      <c r="H17" s="153" t="b">
        <f t="shared" si="1"/>
        <v>0</v>
      </c>
      <c r="I17" s="153" t="b">
        <f t="shared" si="1"/>
        <v>0</v>
      </c>
      <c r="J17" s="153" t="b">
        <f t="shared" si="1"/>
        <v>0</v>
      </c>
      <c r="K17" s="153" t="b">
        <f t="shared" si="1"/>
        <v>0</v>
      </c>
    </row>
    <row r="18" spans="2:23" x14ac:dyDescent="0.25">
      <c r="B18" s="156" t="s">
        <v>39</v>
      </c>
      <c r="C18" s="153" t="b">
        <f t="shared" ref="C18:K18" si="2">IF(C44=0,FALSE,TRUE)</f>
        <v>0</v>
      </c>
      <c r="D18" s="153" t="b">
        <f t="shared" si="2"/>
        <v>0</v>
      </c>
      <c r="E18" s="153" t="b">
        <f t="shared" si="2"/>
        <v>0</v>
      </c>
      <c r="F18" s="153" t="b">
        <f t="shared" si="2"/>
        <v>0</v>
      </c>
      <c r="G18" s="153" t="b">
        <f t="shared" si="2"/>
        <v>1</v>
      </c>
      <c r="H18" s="153" t="b">
        <f t="shared" si="2"/>
        <v>0</v>
      </c>
      <c r="I18" s="153" t="b">
        <f t="shared" si="2"/>
        <v>0</v>
      </c>
      <c r="J18" s="153" t="b">
        <f t="shared" si="2"/>
        <v>1</v>
      </c>
      <c r="K18" s="153" t="b">
        <f t="shared" si="2"/>
        <v>1</v>
      </c>
    </row>
    <row r="19" spans="2:23" x14ac:dyDescent="0.25">
      <c r="B19" s="156" t="s">
        <v>40</v>
      </c>
      <c r="C19" s="153" t="b">
        <f t="shared" ref="C19:K19" si="3">IF(C45=0,FALSE,TRUE)</f>
        <v>1</v>
      </c>
      <c r="D19" s="153" t="b">
        <f t="shared" si="3"/>
        <v>1</v>
      </c>
      <c r="E19" s="153" t="b">
        <f t="shared" si="3"/>
        <v>0</v>
      </c>
      <c r="F19" s="153" t="b">
        <f t="shared" si="3"/>
        <v>1</v>
      </c>
      <c r="G19" s="153" t="b">
        <f t="shared" si="3"/>
        <v>1</v>
      </c>
      <c r="H19" s="153" t="b">
        <f t="shared" si="3"/>
        <v>1</v>
      </c>
      <c r="I19" s="153" t="b">
        <f t="shared" si="3"/>
        <v>1</v>
      </c>
      <c r="J19" s="153" t="b">
        <f t="shared" si="3"/>
        <v>1</v>
      </c>
      <c r="K19" s="153" t="b">
        <f t="shared" si="3"/>
        <v>0</v>
      </c>
    </row>
    <row r="20" spans="2:23" x14ac:dyDescent="0.25">
      <c r="B20" s="156" t="s">
        <v>41</v>
      </c>
      <c r="C20" s="153" t="b">
        <f t="shared" ref="C20:K20" si="4">IF(C46=0,FALSE,TRUE)</f>
        <v>1</v>
      </c>
      <c r="D20" s="153" t="b">
        <f t="shared" si="4"/>
        <v>1</v>
      </c>
      <c r="E20" s="153" t="b">
        <f t="shared" si="4"/>
        <v>0</v>
      </c>
      <c r="F20" s="153" t="b">
        <f t="shared" si="4"/>
        <v>0</v>
      </c>
      <c r="G20" s="153" t="b">
        <f t="shared" si="4"/>
        <v>1</v>
      </c>
      <c r="H20" s="153" t="b">
        <f t="shared" si="4"/>
        <v>1</v>
      </c>
      <c r="I20" s="153" t="b">
        <f t="shared" si="4"/>
        <v>0</v>
      </c>
      <c r="J20" s="153" t="b">
        <f t="shared" si="4"/>
        <v>1</v>
      </c>
      <c r="K20" s="153" t="b">
        <f t="shared" si="4"/>
        <v>0</v>
      </c>
    </row>
    <row r="21" spans="2:23" x14ac:dyDescent="0.25">
      <c r="B21" s="156" t="s">
        <v>42</v>
      </c>
      <c r="C21" s="153" t="b">
        <f t="shared" ref="C21:K21" si="5">IF(C47=0,FALSE,TRUE)</f>
        <v>0</v>
      </c>
      <c r="D21" s="153" t="b">
        <f t="shared" si="5"/>
        <v>0</v>
      </c>
      <c r="E21" s="153" t="b">
        <f t="shared" si="5"/>
        <v>0</v>
      </c>
      <c r="F21" s="153" t="b">
        <f t="shared" si="5"/>
        <v>0</v>
      </c>
      <c r="G21" s="153" t="b">
        <f t="shared" si="5"/>
        <v>0</v>
      </c>
      <c r="H21" s="153" t="b">
        <f t="shared" si="5"/>
        <v>0</v>
      </c>
      <c r="I21" s="153" t="b">
        <f t="shared" si="5"/>
        <v>0</v>
      </c>
      <c r="J21" s="153" t="b">
        <f t="shared" si="5"/>
        <v>0</v>
      </c>
      <c r="K21" s="153" t="b">
        <f t="shared" si="5"/>
        <v>0</v>
      </c>
    </row>
    <row r="22" spans="2:23" x14ac:dyDescent="0.25">
      <c r="B22" s="157" t="s">
        <v>43</v>
      </c>
      <c r="C22" s="240"/>
      <c r="D22" s="241"/>
      <c r="E22" s="241"/>
      <c r="F22" s="241"/>
      <c r="G22" s="241"/>
      <c r="H22" s="241"/>
      <c r="I22" s="241"/>
      <c r="J22" s="241"/>
      <c r="K22" s="242"/>
    </row>
    <row r="23" spans="2:23" x14ac:dyDescent="0.25">
      <c r="B23" s="36" t="s">
        <v>44</v>
      </c>
      <c r="C23" s="153" t="b">
        <f t="shared" ref="C23:K23" si="6">IF(C49=0,FALSE,TRUE)</f>
        <v>0</v>
      </c>
      <c r="D23" s="153" t="b">
        <f t="shared" si="6"/>
        <v>0</v>
      </c>
      <c r="E23" s="153" t="b">
        <f t="shared" si="6"/>
        <v>0</v>
      </c>
      <c r="F23" s="153" t="b">
        <f t="shared" si="6"/>
        <v>0</v>
      </c>
      <c r="G23" s="153" t="b">
        <f t="shared" si="6"/>
        <v>0</v>
      </c>
      <c r="H23" s="153" t="b">
        <f t="shared" si="6"/>
        <v>0</v>
      </c>
      <c r="I23" s="153" t="b">
        <f t="shared" si="6"/>
        <v>0</v>
      </c>
      <c r="J23" s="153" t="b">
        <f t="shared" si="6"/>
        <v>0</v>
      </c>
      <c r="K23" s="153" t="b">
        <f t="shared" si="6"/>
        <v>0</v>
      </c>
    </row>
    <row r="24" spans="2:23" x14ac:dyDescent="0.25">
      <c r="B24" s="47" t="s">
        <v>45</v>
      </c>
      <c r="C24" s="153" t="b">
        <f t="shared" ref="C24:K24" si="7">IF(C50=0,FALSE,TRUE)</f>
        <v>1</v>
      </c>
      <c r="D24" s="153" t="b">
        <f t="shared" si="7"/>
        <v>1</v>
      </c>
      <c r="E24" s="153" t="b">
        <f t="shared" si="7"/>
        <v>0</v>
      </c>
      <c r="F24" s="153" t="b">
        <f t="shared" si="7"/>
        <v>0</v>
      </c>
      <c r="G24" s="153" t="b">
        <f t="shared" si="7"/>
        <v>0</v>
      </c>
      <c r="H24" s="153" t="b">
        <f t="shared" si="7"/>
        <v>0</v>
      </c>
      <c r="I24" s="153" t="b">
        <f t="shared" si="7"/>
        <v>0</v>
      </c>
      <c r="J24" s="153" t="b">
        <f t="shared" si="7"/>
        <v>0</v>
      </c>
      <c r="K24" s="153" t="b">
        <f t="shared" si="7"/>
        <v>0</v>
      </c>
    </row>
    <row r="25" spans="2:23" x14ac:dyDescent="0.25">
      <c r="B25" s="47" t="s">
        <v>46</v>
      </c>
      <c r="C25" s="240"/>
      <c r="D25" s="241"/>
      <c r="E25" s="241"/>
      <c r="F25" s="241"/>
      <c r="G25" s="241"/>
      <c r="H25" s="241"/>
      <c r="I25" s="241"/>
      <c r="J25" s="241"/>
      <c r="K25" s="242"/>
    </row>
    <row r="26" spans="2:23" x14ac:dyDescent="0.25">
      <c r="B26" s="47" t="s">
        <v>47</v>
      </c>
      <c r="C26" s="153" t="b">
        <f>IF(C52=0,FALSE,TRUE)</f>
        <v>1</v>
      </c>
      <c r="D26" s="153" t="b">
        <f t="shared" ref="D26:K26" si="8">IF(D52=0,FALSE,TRUE)</f>
        <v>1</v>
      </c>
      <c r="E26" s="153" t="b">
        <f t="shared" si="8"/>
        <v>0</v>
      </c>
      <c r="F26" s="153" t="b">
        <f t="shared" si="8"/>
        <v>0</v>
      </c>
      <c r="G26" s="153" t="b">
        <f t="shared" si="8"/>
        <v>0</v>
      </c>
      <c r="H26" s="153" t="b">
        <f t="shared" si="8"/>
        <v>0</v>
      </c>
      <c r="I26" s="153" t="b">
        <f t="shared" si="8"/>
        <v>0</v>
      </c>
      <c r="J26" s="153" t="b">
        <f t="shared" si="8"/>
        <v>0</v>
      </c>
      <c r="K26" s="153" t="b">
        <f t="shared" si="8"/>
        <v>0</v>
      </c>
    </row>
    <row r="27" spans="2:23" x14ac:dyDescent="0.25">
      <c r="B27" s="48" t="s">
        <v>48</v>
      </c>
      <c r="C27" s="153" t="b">
        <f t="shared" ref="C27:K27" si="9">IF(C53=0,FALSE,TRUE)</f>
        <v>1</v>
      </c>
      <c r="D27" s="153" t="b">
        <f t="shared" si="9"/>
        <v>1</v>
      </c>
      <c r="E27" s="153" t="b">
        <f t="shared" si="9"/>
        <v>0</v>
      </c>
      <c r="F27" s="153" t="b">
        <f t="shared" si="9"/>
        <v>0</v>
      </c>
      <c r="G27" s="153" t="b">
        <f t="shared" si="9"/>
        <v>1</v>
      </c>
      <c r="H27" s="153" t="b">
        <f t="shared" si="9"/>
        <v>0</v>
      </c>
      <c r="I27" s="153" t="b">
        <f t="shared" si="9"/>
        <v>0</v>
      </c>
      <c r="J27" s="153" t="b">
        <f t="shared" si="9"/>
        <v>0</v>
      </c>
      <c r="K27" s="153" t="b">
        <f t="shared" si="9"/>
        <v>0</v>
      </c>
    </row>
    <row r="28" spans="2:23" x14ac:dyDescent="0.25">
      <c r="B28" s="49" t="s">
        <v>49</v>
      </c>
      <c r="C28" s="240"/>
      <c r="D28" s="241"/>
      <c r="E28" s="241"/>
      <c r="F28" s="241"/>
      <c r="G28" s="241"/>
      <c r="H28" s="241"/>
      <c r="I28" s="241"/>
      <c r="J28" s="241"/>
      <c r="K28" s="242"/>
    </row>
    <row r="32" spans="2:23" x14ac:dyDescent="0.25">
      <c r="C32" s="245" t="s">
        <v>50</v>
      </c>
      <c r="D32" s="245"/>
      <c r="E32" s="245"/>
      <c r="F32" s="245"/>
      <c r="G32" s="245"/>
      <c r="H32" s="245"/>
      <c r="I32" s="245"/>
      <c r="J32" s="245"/>
      <c r="K32" s="245"/>
      <c r="O32" s="245" t="s">
        <v>51</v>
      </c>
      <c r="P32" s="245"/>
      <c r="Q32" s="245"/>
      <c r="R32" s="245"/>
      <c r="S32" s="245"/>
      <c r="T32" s="245"/>
      <c r="U32" s="245"/>
      <c r="V32" s="245"/>
      <c r="W32" s="245"/>
    </row>
    <row r="34" spans="2:23" x14ac:dyDescent="0.25">
      <c r="C34" s="243" t="s">
        <v>21</v>
      </c>
      <c r="D34" s="243"/>
      <c r="E34" s="243"/>
      <c r="F34" s="243"/>
      <c r="G34" s="243"/>
      <c r="H34" s="243"/>
      <c r="I34" s="243"/>
      <c r="J34" s="243"/>
      <c r="K34" s="243"/>
      <c r="O34" s="244" t="s">
        <v>21</v>
      </c>
      <c r="P34" s="244"/>
      <c r="Q34" s="244"/>
      <c r="R34" s="244"/>
      <c r="S34" s="244"/>
      <c r="T34" s="244"/>
      <c r="U34" s="244"/>
      <c r="V34" s="244"/>
      <c r="W34" s="244"/>
    </row>
    <row r="35" spans="2:23" ht="185.25" x14ac:dyDescent="0.25">
      <c r="B35" s="153"/>
      <c r="C35" s="80" t="s">
        <v>22</v>
      </c>
      <c r="D35" s="80" t="s">
        <v>23</v>
      </c>
      <c r="E35" s="80" t="s">
        <v>24</v>
      </c>
      <c r="F35" s="80" t="s">
        <v>25</v>
      </c>
      <c r="G35" s="81" t="s">
        <v>26</v>
      </c>
      <c r="H35" s="81" t="s">
        <v>27</v>
      </c>
      <c r="I35" s="80" t="s">
        <v>28</v>
      </c>
      <c r="J35" s="154" t="s">
        <v>29</v>
      </c>
      <c r="K35" s="154" t="s">
        <v>30</v>
      </c>
      <c r="N35" s="153"/>
      <c r="O35" s="80" t="s">
        <v>22</v>
      </c>
      <c r="P35" s="80" t="s">
        <v>23</v>
      </c>
      <c r="Q35" s="80" t="s">
        <v>24</v>
      </c>
      <c r="R35" s="80" t="s">
        <v>25</v>
      </c>
      <c r="S35" s="81" t="s">
        <v>26</v>
      </c>
      <c r="T35" s="81" t="s">
        <v>27</v>
      </c>
      <c r="U35" s="80" t="s">
        <v>28</v>
      </c>
      <c r="V35" s="154" t="s">
        <v>29</v>
      </c>
      <c r="W35" s="154" t="s">
        <v>30</v>
      </c>
    </row>
    <row r="36" spans="2:23" x14ac:dyDescent="0.25">
      <c r="B36" s="23" t="s">
        <v>31</v>
      </c>
      <c r="C36" s="240"/>
      <c r="D36" s="241"/>
      <c r="E36" s="241"/>
      <c r="F36" s="241"/>
      <c r="G36" s="241"/>
      <c r="H36" s="241"/>
      <c r="I36" s="241"/>
      <c r="J36" s="241"/>
      <c r="K36" s="242"/>
      <c r="N36" s="23" t="s">
        <v>31</v>
      </c>
      <c r="O36" s="240"/>
      <c r="P36" s="241"/>
      <c r="Q36" s="241"/>
      <c r="R36" s="241"/>
      <c r="S36" s="241"/>
      <c r="T36" s="241"/>
      <c r="U36" s="241"/>
      <c r="V36" s="241"/>
      <c r="W36" s="242"/>
    </row>
    <row r="37" spans="2:23" x14ac:dyDescent="0.25">
      <c r="B37" s="76" t="s">
        <v>32</v>
      </c>
      <c r="C37" s="240"/>
      <c r="D37" s="241"/>
      <c r="E37" s="241"/>
      <c r="F37" s="241"/>
      <c r="G37" s="241"/>
      <c r="H37" s="241"/>
      <c r="I37" s="241"/>
      <c r="J37" s="241"/>
      <c r="K37" s="242"/>
      <c r="N37" s="76" t="s">
        <v>32</v>
      </c>
      <c r="O37" s="240"/>
      <c r="P37" s="241"/>
      <c r="Q37" s="241"/>
      <c r="R37" s="241"/>
      <c r="S37" s="241"/>
      <c r="T37" s="241"/>
      <c r="U37" s="241"/>
      <c r="V37" s="241"/>
      <c r="W37" s="242"/>
    </row>
    <row r="38" spans="2:23" x14ac:dyDescent="0.25">
      <c r="B38" s="77" t="s">
        <v>33</v>
      </c>
      <c r="C38" s="240"/>
      <c r="D38" s="241"/>
      <c r="E38" s="241"/>
      <c r="F38" s="241"/>
      <c r="G38" s="241"/>
      <c r="H38" s="241"/>
      <c r="I38" s="241"/>
      <c r="J38" s="241"/>
      <c r="K38" s="242"/>
      <c r="N38" s="77" t="s">
        <v>33</v>
      </c>
      <c r="O38" s="240"/>
      <c r="P38" s="241"/>
      <c r="Q38" s="241"/>
      <c r="R38" s="241"/>
      <c r="S38" s="241"/>
      <c r="T38" s="241"/>
      <c r="U38" s="241"/>
      <c r="V38" s="241"/>
      <c r="W38" s="242"/>
    </row>
    <row r="39" spans="2:23" x14ac:dyDescent="0.25">
      <c r="B39" s="78" t="s">
        <v>34</v>
      </c>
      <c r="C39" s="240"/>
      <c r="D39" s="241"/>
      <c r="E39" s="241"/>
      <c r="F39" s="241"/>
      <c r="G39" s="241"/>
      <c r="H39" s="241"/>
      <c r="I39" s="241"/>
      <c r="J39" s="241"/>
      <c r="K39" s="242"/>
      <c r="N39" s="78" t="s">
        <v>34</v>
      </c>
      <c r="O39" s="240"/>
      <c r="P39" s="241"/>
      <c r="Q39" s="241"/>
      <c r="R39" s="241"/>
      <c r="S39" s="241"/>
      <c r="T39" s="241"/>
      <c r="U39" s="241"/>
      <c r="V39" s="241"/>
      <c r="W39" s="242"/>
    </row>
    <row r="40" spans="2:23" x14ac:dyDescent="0.25">
      <c r="B40" s="79" t="s">
        <v>35</v>
      </c>
      <c r="C40" s="240"/>
      <c r="D40" s="241"/>
      <c r="E40" s="241"/>
      <c r="F40" s="241"/>
      <c r="G40" s="241"/>
      <c r="H40" s="241"/>
      <c r="I40" s="241"/>
      <c r="J40" s="241"/>
      <c r="K40" s="242"/>
      <c r="N40" s="79" t="s">
        <v>35</v>
      </c>
      <c r="O40" s="240"/>
      <c r="P40" s="241"/>
      <c r="Q40" s="241"/>
      <c r="R40" s="241"/>
      <c r="S40" s="241"/>
      <c r="T40" s="241"/>
      <c r="U40" s="241"/>
      <c r="V40" s="241"/>
      <c r="W40" s="242"/>
    </row>
    <row r="41" spans="2:23" x14ac:dyDescent="0.25">
      <c r="B41" s="36" t="s">
        <v>36</v>
      </c>
      <c r="C41" s="240"/>
      <c r="D41" s="241"/>
      <c r="E41" s="241"/>
      <c r="F41" s="241"/>
      <c r="G41" s="241"/>
      <c r="H41" s="241"/>
      <c r="I41" s="241"/>
      <c r="J41" s="241"/>
      <c r="K41" s="242"/>
      <c r="N41" s="36" t="s">
        <v>36</v>
      </c>
      <c r="O41" s="240"/>
      <c r="P41" s="241"/>
      <c r="Q41" s="241"/>
      <c r="R41" s="241"/>
      <c r="S41" s="241"/>
      <c r="T41" s="241"/>
      <c r="U41" s="241"/>
      <c r="V41" s="241"/>
      <c r="W41" s="242"/>
    </row>
    <row r="42" spans="2:23" ht="15.95" customHeight="1" x14ac:dyDescent="0.25">
      <c r="B42" s="156" t="s">
        <v>52</v>
      </c>
      <c r="C42" s="158">
        <f>'Peat Characteristics'!O37</f>
        <v>0</v>
      </c>
      <c r="D42" s="158">
        <f>'Peat Characteristics'!O76</f>
        <v>0</v>
      </c>
      <c r="E42" s="158">
        <f>'Peat Characteristics'!O115</f>
        <v>0</v>
      </c>
      <c r="F42" s="158">
        <f>'Peat Characteristics'!O154</f>
        <v>0</v>
      </c>
      <c r="G42" s="158">
        <f>'Peat Characteristics'!O193</f>
        <v>0</v>
      </c>
      <c r="H42" s="158">
        <f>'Peat Characteristics'!O232</f>
        <v>0</v>
      </c>
      <c r="I42" s="158">
        <f>'Peat Characteristics'!O271</f>
        <v>0</v>
      </c>
      <c r="J42" s="158">
        <f>'Bog Plants'!O33</f>
        <v>0</v>
      </c>
      <c r="K42" s="158">
        <f>'Bog Plants'!O67</f>
        <v>0</v>
      </c>
      <c r="N42" s="156" t="s">
        <v>52</v>
      </c>
      <c r="O42" s="158">
        <f>C42</f>
        <v>0</v>
      </c>
      <c r="P42" s="158">
        <f>'Peat Characteristics'!W76</f>
        <v>0</v>
      </c>
      <c r="Q42" s="158">
        <f>'Peat Characteristics'!W115</f>
        <v>0</v>
      </c>
      <c r="R42" s="158">
        <f>'Peat Characteristics'!W154</f>
        <v>0</v>
      </c>
      <c r="S42" s="158">
        <f>'Peat Characteristics'!W193</f>
        <v>0</v>
      </c>
      <c r="T42" s="158">
        <f>'Peat Characteristics'!W232</f>
        <v>0</v>
      </c>
      <c r="U42" s="158">
        <f>'Peat Characteristics'!W271</f>
        <v>0</v>
      </c>
      <c r="V42" s="158">
        <f>'Bog Plants'!W33</f>
        <v>0</v>
      </c>
      <c r="W42" s="158">
        <f>'Bog Plants'!W67</f>
        <v>0</v>
      </c>
    </row>
    <row r="43" spans="2:23" x14ac:dyDescent="0.25">
      <c r="B43" s="156" t="s">
        <v>38</v>
      </c>
      <c r="C43" s="158">
        <f>'Peat Characteristics'!O38</f>
        <v>0</v>
      </c>
      <c r="D43" s="158">
        <f>'Peat Characteristics'!O77</f>
        <v>0</v>
      </c>
      <c r="E43" s="158">
        <f>'Peat Characteristics'!O116</f>
        <v>0</v>
      </c>
      <c r="F43" s="158">
        <f>'Peat Characteristics'!O155</f>
        <v>0</v>
      </c>
      <c r="G43" s="158">
        <f>'Peat Characteristics'!O194</f>
        <v>0</v>
      </c>
      <c r="H43" s="158">
        <f>'Peat Characteristics'!O233</f>
        <v>0</v>
      </c>
      <c r="I43" s="158">
        <f>'Peat Characteristics'!O272</f>
        <v>0</v>
      </c>
      <c r="J43" s="158">
        <f>'Bog Plants'!O34</f>
        <v>0</v>
      </c>
      <c r="K43" s="158">
        <f>'Bog Plants'!O68</f>
        <v>0</v>
      </c>
      <c r="N43" s="156" t="s">
        <v>38</v>
      </c>
      <c r="O43" s="158">
        <f t="shared" ref="O43:O46" si="10">C43</f>
        <v>0</v>
      </c>
      <c r="P43" s="158">
        <f>'Peat Characteristics'!W77</f>
        <v>0</v>
      </c>
      <c r="Q43" s="158">
        <f>'Peat Characteristics'!W116</f>
        <v>0</v>
      </c>
      <c r="R43" s="158">
        <f>'Peat Characteristics'!W155</f>
        <v>0</v>
      </c>
      <c r="S43" s="158">
        <f>'Peat Characteristics'!W194</f>
        <v>0</v>
      </c>
      <c r="T43" s="158">
        <f>'Peat Characteristics'!W233</f>
        <v>0</v>
      </c>
      <c r="U43" s="158">
        <f>'Peat Characteristics'!W272</f>
        <v>0</v>
      </c>
      <c r="V43" s="158">
        <f>'Bog Plants'!W34</f>
        <v>0</v>
      </c>
      <c r="W43" s="158">
        <f>'Bog Plants'!W68</f>
        <v>0</v>
      </c>
    </row>
    <row r="44" spans="2:23" x14ac:dyDescent="0.25">
      <c r="B44" s="156" t="s">
        <v>39</v>
      </c>
      <c r="C44" s="158">
        <f>'Peat Characteristics'!O39</f>
        <v>0</v>
      </c>
      <c r="D44" s="158">
        <f>'Peat Characteristics'!O78</f>
        <v>0</v>
      </c>
      <c r="E44" s="158">
        <f>'Peat Characteristics'!O117</f>
        <v>0</v>
      </c>
      <c r="F44" s="158">
        <f>'Peat Characteristics'!O156</f>
        <v>0</v>
      </c>
      <c r="G44" s="158">
        <f>'Peat Characteristics'!O195</f>
        <v>-0.19414560636618639</v>
      </c>
      <c r="H44" s="158">
        <f>'Peat Characteristics'!O234</f>
        <v>0</v>
      </c>
      <c r="I44" s="158">
        <f>'Peat Characteristics'!O273</f>
        <v>0</v>
      </c>
      <c r="J44" s="158">
        <f>'Bog Plants'!O35</f>
        <v>-0.1428571428571429</v>
      </c>
      <c r="K44" s="158">
        <f>'Bog Plants'!O69</f>
        <v>-0.5</v>
      </c>
      <c r="N44" s="156" t="s">
        <v>39</v>
      </c>
      <c r="O44" s="158">
        <f t="shared" si="10"/>
        <v>0</v>
      </c>
      <c r="P44" s="158">
        <f>'Peat Characteristics'!W78</f>
        <v>0</v>
      </c>
      <c r="Q44" s="158">
        <f>'Peat Characteristics'!W117</f>
        <v>0</v>
      </c>
      <c r="R44" s="158">
        <f>'Peat Characteristics'!W156</f>
        <v>0</v>
      </c>
      <c r="S44" s="158">
        <f>'Peat Characteristics'!W195</f>
        <v>0.3986186211322964</v>
      </c>
      <c r="T44" s="158">
        <f>'Peat Characteristics'!W234</f>
        <v>0</v>
      </c>
      <c r="U44" s="158">
        <f>'Peat Characteristics'!W273</f>
        <v>0</v>
      </c>
      <c r="V44" s="158">
        <f>'Bog Plants'!W35</f>
        <v>0.28571428571428559</v>
      </c>
      <c r="W44" s="158">
        <f>'Bog Plants'!W69</f>
        <v>1</v>
      </c>
    </row>
    <row r="45" spans="2:23" x14ac:dyDescent="0.25">
      <c r="B45" s="156" t="s">
        <v>40</v>
      </c>
      <c r="C45" s="158">
        <f>'Peat Characteristics'!O40</f>
        <v>-0.38553964178316569</v>
      </c>
      <c r="D45" s="158">
        <f>'Peat Characteristics'!O79</f>
        <v>2.0232708413726597E-2</v>
      </c>
      <c r="E45" s="158">
        <f>'Peat Characteristics'!O118</f>
        <v>0</v>
      </c>
      <c r="F45" s="158">
        <f>'Peat Characteristics'!O157</f>
        <v>-0.59389922287061436</v>
      </c>
      <c r="G45" s="158">
        <f>'Peat Characteristics'!O196</f>
        <v>-2.1295262834192252E-2</v>
      </c>
      <c r="H45" s="158">
        <f>'Peat Characteristics'!O235</f>
        <v>5.4733648415316916E-2</v>
      </c>
      <c r="I45" s="158">
        <f>'Peat Characteristics'!O274</f>
        <v>-0.59389922287061436</v>
      </c>
      <c r="J45" s="158">
        <f>'Bog Plants'!O36</f>
        <v>2.6828349391604389E-2</v>
      </c>
      <c r="K45" s="158">
        <f>'Bog Plants'!O70</f>
        <v>0</v>
      </c>
      <c r="N45" s="156" t="s">
        <v>40</v>
      </c>
      <c r="O45" s="158">
        <f t="shared" si="10"/>
        <v>-0.38553964178316569</v>
      </c>
      <c r="P45" s="158">
        <f>'Peat Characteristics'!W79</f>
        <v>-4.0465416827452749E-2</v>
      </c>
      <c r="Q45" s="158">
        <f>'Peat Characteristics'!W118</f>
        <v>0</v>
      </c>
      <c r="R45" s="158">
        <f>'Peat Characteristics'!W157</f>
        <v>0.59735796341335146</v>
      </c>
      <c r="S45" s="158">
        <f>'Peat Characteristics'!W196</f>
        <v>4.3725147920931073E-2</v>
      </c>
      <c r="T45" s="158">
        <f>'Peat Characteristics'!W235</f>
        <v>-0.10137776622267669</v>
      </c>
      <c r="U45" s="158">
        <f>'Peat Characteristics'!W274</f>
        <v>1.1877984457412287</v>
      </c>
      <c r="V45" s="158">
        <f>'Bog Plants'!W36</f>
        <v>-5.3656698783208112E-2</v>
      </c>
      <c r="W45" s="158">
        <f>'Bog Plants'!W70</f>
        <v>0</v>
      </c>
    </row>
    <row r="46" spans="2:23" x14ac:dyDescent="0.25">
      <c r="B46" s="156" t="s">
        <v>41</v>
      </c>
      <c r="C46" s="158">
        <f>'Peat Characteristics'!O41</f>
        <v>1.6396609393808768</v>
      </c>
      <c r="D46" s="158">
        <f>'Peat Characteristics'!O80</f>
        <v>-6.8714119195505408E-3</v>
      </c>
      <c r="E46" s="158">
        <f>'Peat Characteristics'!O119</f>
        <v>0</v>
      </c>
      <c r="F46" s="158">
        <f>'Peat Characteristics'!O158</f>
        <v>0</v>
      </c>
      <c r="G46" s="158">
        <f>'Peat Characteristics'!O197</f>
        <v>-0.47158913853209339</v>
      </c>
      <c r="H46" s="158">
        <f>'Peat Characteristics'!O236</f>
        <v>0.63955881703133555</v>
      </c>
      <c r="I46" s="158">
        <f>'Peat Characteristics'!O275</f>
        <v>0</v>
      </c>
      <c r="J46" s="158">
        <f>'Bog Plants'!O37</f>
        <v>-0.13335510474324097</v>
      </c>
      <c r="K46" s="158">
        <f>'Bog Plants'!O71</f>
        <v>0</v>
      </c>
      <c r="N46" s="156" t="s">
        <v>41</v>
      </c>
      <c r="O46" s="158">
        <f t="shared" si="10"/>
        <v>1.6396609393808768</v>
      </c>
      <c r="P46" s="158">
        <f>'Peat Characteristics'!W80</f>
        <v>1.3742823839099749E-2</v>
      </c>
      <c r="Q46" s="158">
        <f>'Peat Characteristics'!W119</f>
        <v>0</v>
      </c>
      <c r="R46" s="158">
        <f>'Peat Characteristics'!W158</f>
        <v>0</v>
      </c>
      <c r="S46" s="158">
        <f>'Peat Characteristics'!W197</f>
        <v>0.96839615588414918</v>
      </c>
      <c r="T46" s="158">
        <f>'Peat Characteristics'!W236</f>
        <v>-0.86501406463927033</v>
      </c>
      <c r="U46" s="158">
        <f>'Peat Characteristics'!W275</f>
        <v>0</v>
      </c>
      <c r="V46" s="158">
        <f>'Bog Plants'!W37</f>
        <v>0.26671020948648172</v>
      </c>
      <c r="W46" s="158">
        <f>'Bog Plants'!W71</f>
        <v>0</v>
      </c>
    </row>
    <row r="47" spans="2:23" x14ac:dyDescent="0.25">
      <c r="B47" s="156" t="s">
        <v>42</v>
      </c>
      <c r="C47" s="240"/>
      <c r="D47" s="241"/>
      <c r="E47" s="241"/>
      <c r="F47" s="241"/>
      <c r="G47" s="241"/>
      <c r="H47" s="241"/>
      <c r="I47" s="241"/>
      <c r="J47" s="241"/>
      <c r="K47" s="242"/>
      <c r="N47" s="156" t="s">
        <v>42</v>
      </c>
      <c r="O47" s="240"/>
      <c r="P47" s="241"/>
      <c r="Q47" s="241"/>
      <c r="R47" s="241"/>
      <c r="S47" s="241"/>
      <c r="T47" s="241"/>
      <c r="U47" s="241"/>
      <c r="V47" s="241"/>
      <c r="W47" s="242"/>
    </row>
    <row r="48" spans="2:23" x14ac:dyDescent="0.25">
      <c r="B48" s="157" t="s">
        <v>43</v>
      </c>
      <c r="C48" s="240"/>
      <c r="D48" s="241"/>
      <c r="E48" s="241"/>
      <c r="F48" s="241"/>
      <c r="G48" s="241"/>
      <c r="H48" s="241"/>
      <c r="I48" s="241"/>
      <c r="J48" s="241"/>
      <c r="K48" s="242"/>
      <c r="N48" s="157" t="s">
        <v>43</v>
      </c>
      <c r="O48" s="240"/>
      <c r="P48" s="241"/>
      <c r="Q48" s="241"/>
      <c r="R48" s="241"/>
      <c r="S48" s="241"/>
      <c r="T48" s="241"/>
      <c r="U48" s="241"/>
      <c r="V48" s="241"/>
      <c r="W48" s="242"/>
    </row>
    <row r="49" spans="2:23" x14ac:dyDescent="0.25">
      <c r="B49" s="36" t="s">
        <v>44</v>
      </c>
      <c r="C49" s="240"/>
      <c r="D49" s="241"/>
      <c r="E49" s="241"/>
      <c r="F49" s="241"/>
      <c r="G49" s="241"/>
      <c r="H49" s="241"/>
      <c r="I49" s="241"/>
      <c r="J49" s="241"/>
      <c r="K49" s="242"/>
      <c r="N49" s="36" t="s">
        <v>44</v>
      </c>
      <c r="O49" s="240"/>
      <c r="P49" s="241"/>
      <c r="Q49" s="241"/>
      <c r="R49" s="241"/>
      <c r="S49" s="241"/>
      <c r="T49" s="241"/>
      <c r="U49" s="241"/>
      <c r="V49" s="241"/>
      <c r="W49" s="242"/>
    </row>
    <row r="50" spans="2:23" ht="15.95" customHeight="1" x14ac:dyDescent="0.25">
      <c r="B50" s="47" t="s">
        <v>45</v>
      </c>
      <c r="C50" s="158">
        <f>'Peat Characteristics'!O45</f>
        <v>2.3029065679804126</v>
      </c>
      <c r="D50" s="158">
        <f>'Peat Characteristics'!O84</f>
        <v>-3.7047985460437194E-2</v>
      </c>
      <c r="E50" s="158">
        <f>'Peat Characteristics'!O123</f>
        <v>0</v>
      </c>
      <c r="F50" s="158">
        <f>'Peat Characteristics'!O162</f>
        <v>0</v>
      </c>
      <c r="G50" s="158">
        <f>'Peat Characteristics'!O201</f>
        <v>0</v>
      </c>
      <c r="H50" s="158">
        <f>'Peat Characteristics'!O240</f>
        <v>0</v>
      </c>
      <c r="I50" s="158">
        <f>'Peat Characteristics'!O279</f>
        <v>0</v>
      </c>
      <c r="J50" s="158">
        <f>'Bog Plants'!O41</f>
        <v>0</v>
      </c>
      <c r="K50" s="158">
        <f>'Bog Plants'!O75</f>
        <v>0</v>
      </c>
      <c r="N50" s="47" t="s">
        <v>45</v>
      </c>
      <c r="O50" s="158">
        <f>C50</f>
        <v>2.3029065679804126</v>
      </c>
      <c r="P50" s="158">
        <f>'Peat Characteristics'!W84</f>
        <v>7.4095970920873944E-2</v>
      </c>
      <c r="Q50" s="158">
        <f>'Peat Characteristics'!W123</f>
        <v>0</v>
      </c>
      <c r="R50" s="158">
        <f>'Peat Characteristics'!W162</f>
        <v>0</v>
      </c>
      <c r="S50" s="158">
        <f>'Peat Characteristics'!W201</f>
        <v>0</v>
      </c>
      <c r="T50" s="158">
        <f>'Peat Characteristics'!W240</f>
        <v>0</v>
      </c>
      <c r="U50" s="158">
        <f>'Peat Characteristics'!W279</f>
        <v>0</v>
      </c>
      <c r="V50" s="158">
        <f>'Bog Plants'!W41</f>
        <v>0</v>
      </c>
      <c r="W50" s="158">
        <f>'Bog Plants'!W75</f>
        <v>0</v>
      </c>
    </row>
    <row r="51" spans="2:23" ht="15.95" customHeight="1" x14ac:dyDescent="0.25">
      <c r="B51" s="47" t="s">
        <v>46</v>
      </c>
      <c r="C51" s="240"/>
      <c r="D51" s="241"/>
      <c r="E51" s="241"/>
      <c r="F51" s="241"/>
      <c r="G51" s="241"/>
      <c r="H51" s="241"/>
      <c r="I51" s="241"/>
      <c r="J51" s="241"/>
      <c r="K51" s="242"/>
      <c r="N51" s="47" t="s">
        <v>46</v>
      </c>
      <c r="O51" s="240"/>
      <c r="P51" s="241"/>
      <c r="Q51" s="241"/>
      <c r="R51" s="241"/>
      <c r="S51" s="241"/>
      <c r="T51" s="241"/>
      <c r="U51" s="241"/>
      <c r="V51" s="241"/>
      <c r="W51" s="242"/>
    </row>
    <row r="52" spans="2:23" ht="17.45" customHeight="1" x14ac:dyDescent="0.25">
      <c r="B52" s="47" t="s">
        <v>47</v>
      </c>
      <c r="C52" s="158">
        <f>'Peat Characteristics'!O47</f>
        <v>2.3029065679804126</v>
      </c>
      <c r="D52" s="158">
        <f>'Peat Characteristics'!O86</f>
        <v>-3.7047985460437083E-2</v>
      </c>
      <c r="E52" s="158">
        <f>'Peat Characteristics'!O125</f>
        <v>0</v>
      </c>
      <c r="F52" s="158">
        <f>'Peat Characteristics'!O164</f>
        <v>0</v>
      </c>
      <c r="G52" s="158">
        <f>'Peat Characteristics'!O203</f>
        <v>0</v>
      </c>
      <c r="H52" s="158">
        <f>'Peat Characteristics'!O242</f>
        <v>0</v>
      </c>
      <c r="I52" s="158">
        <f>'Peat Characteristics'!O281</f>
        <v>0</v>
      </c>
      <c r="J52" s="158">
        <f>'Bog Plants'!O43</f>
        <v>0</v>
      </c>
      <c r="K52" s="158">
        <f>'Bog Plants'!O77</f>
        <v>0</v>
      </c>
      <c r="N52" s="47" t="s">
        <v>47</v>
      </c>
      <c r="O52" s="158">
        <f>C52</f>
        <v>2.3029065679804126</v>
      </c>
      <c r="P52" s="158">
        <f>'Peat Characteristics'!W86</f>
        <v>7.4095970920873944E-2</v>
      </c>
      <c r="Q52" s="158">
        <f>'Peat Characteristics'!W125</f>
        <v>0</v>
      </c>
      <c r="R52" s="158">
        <f>'Peat Characteristics'!W164</f>
        <v>0</v>
      </c>
      <c r="S52" s="158">
        <f>'Peat Characteristics'!W203</f>
        <v>0</v>
      </c>
      <c r="T52" s="158">
        <f>'Peat Characteristics'!W242</f>
        <v>0</v>
      </c>
      <c r="U52" s="158">
        <f>'Peat Characteristics'!W281</f>
        <v>0</v>
      </c>
      <c r="V52" s="158">
        <f>'Bog Plants'!W43</f>
        <v>0</v>
      </c>
      <c r="W52" s="158">
        <f>'Bog Plants'!W77</f>
        <v>0</v>
      </c>
    </row>
    <row r="53" spans="2:23" ht="15" customHeight="1" x14ac:dyDescent="0.25">
      <c r="B53" s="48" t="s">
        <v>48</v>
      </c>
      <c r="C53" s="158">
        <f>'Peat Characteristics'!O48</f>
        <v>2.0700242823221653</v>
      </c>
      <c r="D53" s="158">
        <f>'Peat Characteristics'!O87</f>
        <v>-3.9829688413161701E-2</v>
      </c>
      <c r="E53" s="158">
        <f>'Peat Characteristics'!O126</f>
        <v>0</v>
      </c>
      <c r="F53" s="158">
        <f>'Peat Characteristics'!O165</f>
        <v>0</v>
      </c>
      <c r="G53" s="158">
        <f>'Peat Characteristics'!O204</f>
        <v>-0.51689189189189189</v>
      </c>
      <c r="H53" s="158">
        <f>'Peat Characteristics'!O243</f>
        <v>0</v>
      </c>
      <c r="I53" s="158">
        <f>'Peat Characteristics'!O282</f>
        <v>0</v>
      </c>
      <c r="J53" s="158">
        <f>'Bog Plants'!O44</f>
        <v>0</v>
      </c>
      <c r="K53" s="158">
        <f>'Bog Plants'!O78</f>
        <v>0</v>
      </c>
      <c r="N53" s="48" t="s">
        <v>48</v>
      </c>
      <c r="O53" s="158">
        <f>C53</f>
        <v>2.0700242823221653</v>
      </c>
      <c r="P53" s="158">
        <f>'Peat Characteristics'!W87</f>
        <v>7.9659376826322958E-2</v>
      </c>
      <c r="Q53" s="158">
        <f>'Peat Characteristics'!W126</f>
        <v>0</v>
      </c>
      <c r="R53" s="158">
        <f>'Peat Characteristics'!W165</f>
        <v>0</v>
      </c>
      <c r="S53" s="158">
        <f>'Peat Characteristics'!W204</f>
        <v>1.1351351351351351</v>
      </c>
      <c r="T53" s="158">
        <f>'Peat Characteristics'!W243</f>
        <v>0</v>
      </c>
      <c r="U53" s="158">
        <f>'Peat Characteristics'!W282</f>
        <v>0</v>
      </c>
      <c r="V53" s="158">
        <f>'Bog Plants'!W44</f>
        <v>0</v>
      </c>
      <c r="W53" s="158">
        <f>'Bog Plants'!W78</f>
        <v>0</v>
      </c>
    </row>
    <row r="54" spans="2:23" x14ac:dyDescent="0.25">
      <c r="B54" s="49" t="s">
        <v>49</v>
      </c>
      <c r="C54" s="240"/>
      <c r="D54" s="241"/>
      <c r="E54" s="241"/>
      <c r="F54" s="241"/>
      <c r="G54" s="241"/>
      <c r="H54" s="241"/>
      <c r="I54" s="241"/>
      <c r="J54" s="241"/>
      <c r="K54" s="242"/>
      <c r="N54" s="49" t="s">
        <v>49</v>
      </c>
      <c r="O54" s="240"/>
      <c r="P54" s="241"/>
      <c r="Q54" s="241"/>
      <c r="R54" s="241"/>
      <c r="S54" s="241"/>
      <c r="T54" s="241"/>
      <c r="U54" s="241"/>
      <c r="V54" s="241"/>
      <c r="W54" s="242"/>
    </row>
    <row r="58" spans="2:23" ht="26.25" x14ac:dyDescent="0.25">
      <c r="B58" s="159"/>
    </row>
    <row r="60" spans="2:23" x14ac:dyDescent="0.25">
      <c r="B60" s="160"/>
    </row>
    <row r="61" spans="2:23" x14ac:dyDescent="0.25">
      <c r="B61" s="160"/>
    </row>
    <row r="62" spans="2:23" x14ac:dyDescent="0.25">
      <c r="B62" s="160"/>
    </row>
  </sheetData>
  <mergeCells count="36">
    <mergeCell ref="O34:W34"/>
    <mergeCell ref="C32:K32"/>
    <mergeCell ref="O32:W32"/>
    <mergeCell ref="C54:K54"/>
    <mergeCell ref="C48:K48"/>
    <mergeCell ref="O54:W54"/>
    <mergeCell ref="O48:W48"/>
    <mergeCell ref="C37:K37"/>
    <mergeCell ref="C38:K38"/>
    <mergeCell ref="C39:K39"/>
    <mergeCell ref="C40:K40"/>
    <mergeCell ref="C41:K41"/>
    <mergeCell ref="C8:K8"/>
    <mergeCell ref="C25:K25"/>
    <mergeCell ref="O47:W47"/>
    <mergeCell ref="O49:W49"/>
    <mergeCell ref="O51:W51"/>
    <mergeCell ref="C47:K47"/>
    <mergeCell ref="C49:K49"/>
    <mergeCell ref="C51:K51"/>
    <mergeCell ref="O36:W36"/>
    <mergeCell ref="O37:W37"/>
    <mergeCell ref="O38:W38"/>
    <mergeCell ref="O39:W39"/>
    <mergeCell ref="O40:W40"/>
    <mergeCell ref="O41:W41"/>
    <mergeCell ref="C10:K10"/>
    <mergeCell ref="C11:K11"/>
    <mergeCell ref="C12:K12"/>
    <mergeCell ref="C13:K13"/>
    <mergeCell ref="C14:K14"/>
    <mergeCell ref="C15:K15"/>
    <mergeCell ref="C36:K36"/>
    <mergeCell ref="C22:K22"/>
    <mergeCell ref="C34:K34"/>
    <mergeCell ref="C28:K28"/>
  </mergeCells>
  <conditionalFormatting sqref="C22">
    <cfRule type="colorScale" priority="5">
      <colorScale>
        <cfvo type="formula" val="TRUE"/>
        <cfvo type="max"/>
        <color theme="9"/>
        <color rgb="FFFFEF9C"/>
      </colorScale>
    </cfRule>
  </conditionalFormatting>
  <conditionalFormatting sqref="C28">
    <cfRule type="colorScale" priority="6">
      <colorScale>
        <cfvo type="formula" val="TRUE"/>
        <cfvo type="max"/>
        <color theme="9"/>
        <color rgb="FFFFEF9C"/>
      </colorScale>
    </cfRule>
  </conditionalFormatting>
  <conditionalFormatting sqref="C36">
    <cfRule type="colorScale" priority="22">
      <colorScale>
        <cfvo type="formula" val="TRUE"/>
        <cfvo type="max"/>
        <color theme="9"/>
        <color rgb="FFFFEF9C"/>
      </colorScale>
    </cfRule>
  </conditionalFormatting>
  <conditionalFormatting sqref="C37">
    <cfRule type="colorScale" priority="21">
      <colorScale>
        <cfvo type="formula" val="TRUE"/>
        <cfvo type="max"/>
        <color theme="9"/>
        <color rgb="FFFFEF9C"/>
      </colorScale>
    </cfRule>
  </conditionalFormatting>
  <conditionalFormatting sqref="C38">
    <cfRule type="colorScale" priority="20">
      <colorScale>
        <cfvo type="formula" val="TRUE"/>
        <cfvo type="max"/>
        <color theme="9"/>
        <color rgb="FFFFEF9C"/>
      </colorScale>
    </cfRule>
  </conditionalFormatting>
  <conditionalFormatting sqref="C39">
    <cfRule type="colorScale" priority="19">
      <colorScale>
        <cfvo type="formula" val="TRUE"/>
        <cfvo type="max"/>
        <color theme="9"/>
        <color rgb="FFFFEF9C"/>
      </colorScale>
    </cfRule>
  </conditionalFormatting>
  <conditionalFormatting sqref="C40">
    <cfRule type="colorScale" priority="18">
      <colorScale>
        <cfvo type="formula" val="TRUE"/>
        <cfvo type="max"/>
        <color theme="9"/>
        <color rgb="FFFFEF9C"/>
      </colorScale>
    </cfRule>
  </conditionalFormatting>
  <conditionalFormatting sqref="C41">
    <cfRule type="colorScale" priority="17">
      <colorScale>
        <cfvo type="formula" val="TRUE"/>
        <cfvo type="max"/>
        <color theme="9"/>
        <color rgb="FFFFEF9C"/>
      </colorScale>
    </cfRule>
  </conditionalFormatting>
  <conditionalFormatting sqref="C48">
    <cfRule type="colorScale" priority="9">
      <colorScale>
        <cfvo type="formula" val="TRUE"/>
        <cfvo type="max"/>
        <color theme="9"/>
        <color rgb="FFFFEF9C"/>
      </colorScale>
    </cfRule>
  </conditionalFormatting>
  <conditionalFormatting sqref="C54">
    <cfRule type="colorScale" priority="10">
      <colorScale>
        <cfvo type="formula" val="TRUE"/>
        <cfvo type="max"/>
        <color theme="9"/>
        <color rgb="FFFFEF9C"/>
      </colorScale>
    </cfRule>
  </conditionalFormatting>
  <conditionalFormatting sqref="C16:I21 C23:I24 C26:I27">
    <cfRule type="containsText" dxfId="10" priority="24" operator="containsText" text="TRUE">
      <formula>NOT(ISERROR(SEARCH("TRUE",C16)))</formula>
    </cfRule>
  </conditionalFormatting>
  <conditionalFormatting sqref="C42:I46 C50:I50 C52:I53 J16:K21 J23:K24 J26:K27">
    <cfRule type="containsText" dxfId="9" priority="35" operator="containsText" text="TRUE">
      <formula>NOT(ISERROR(SEARCH("TRUE",C16)))</formula>
    </cfRule>
  </conditionalFormatting>
  <conditionalFormatting sqref="C42:I46 C50:I50 C52:I53">
    <cfRule type="cellIs" dxfId="8" priority="30" operator="lessThan">
      <formula>0</formula>
    </cfRule>
    <cfRule type="cellIs" dxfId="7" priority="31" operator="greaterThan">
      <formula>0</formula>
    </cfRule>
  </conditionalFormatting>
  <conditionalFormatting sqref="C42:I46 C52:I53 C50:I50 C47 C49 C51">
    <cfRule type="colorScale" priority="36">
      <colorScale>
        <cfvo type="formula" val="TRUE"/>
        <cfvo type="max"/>
        <color theme="9"/>
        <color rgb="FFFFEF9C"/>
      </colorScale>
    </cfRule>
  </conditionalFormatting>
  <conditionalFormatting sqref="C16:K21 C26:K27 C10:C15 C25 C23:K24">
    <cfRule type="colorScale" priority="25">
      <colorScale>
        <cfvo type="formula" val="TRUE"/>
        <cfvo type="max"/>
        <color theme="9"/>
        <color rgb="FFFFEF9C"/>
      </colorScale>
    </cfRule>
  </conditionalFormatting>
  <conditionalFormatting sqref="C42:K53">
    <cfRule type="cellIs" dxfId="6" priority="3" operator="lessThan">
      <formula>0</formula>
    </cfRule>
    <cfRule type="cellIs" dxfId="5" priority="4" operator="greaterThan">
      <formula>0</formula>
    </cfRule>
  </conditionalFormatting>
  <conditionalFormatting sqref="O36">
    <cfRule type="colorScale" priority="16">
      <colorScale>
        <cfvo type="formula" val="TRUE"/>
        <cfvo type="max"/>
        <color theme="9"/>
        <color rgb="FFFFEF9C"/>
      </colorScale>
    </cfRule>
  </conditionalFormatting>
  <conditionalFormatting sqref="O37">
    <cfRule type="colorScale" priority="15">
      <colorScale>
        <cfvo type="formula" val="TRUE"/>
        <cfvo type="max"/>
        <color theme="9"/>
        <color rgb="FFFFEF9C"/>
      </colorScale>
    </cfRule>
  </conditionalFormatting>
  <conditionalFormatting sqref="O38">
    <cfRule type="colorScale" priority="14">
      <colorScale>
        <cfvo type="formula" val="TRUE"/>
        <cfvo type="max"/>
        <color theme="9"/>
        <color rgb="FFFFEF9C"/>
      </colorScale>
    </cfRule>
  </conditionalFormatting>
  <conditionalFormatting sqref="O39">
    <cfRule type="colorScale" priority="13">
      <colorScale>
        <cfvo type="formula" val="TRUE"/>
        <cfvo type="max"/>
        <color theme="9"/>
        <color rgb="FFFFEF9C"/>
      </colorScale>
    </cfRule>
  </conditionalFormatting>
  <conditionalFormatting sqref="O40">
    <cfRule type="colorScale" priority="12">
      <colorScale>
        <cfvo type="formula" val="TRUE"/>
        <cfvo type="max"/>
        <color theme="9"/>
        <color rgb="FFFFEF9C"/>
      </colorScale>
    </cfRule>
  </conditionalFormatting>
  <conditionalFormatting sqref="O41">
    <cfRule type="colorScale" priority="11">
      <colorScale>
        <cfvo type="formula" val="TRUE"/>
        <cfvo type="max"/>
        <color theme="9"/>
        <color rgb="FFFFEF9C"/>
      </colorScale>
    </cfRule>
  </conditionalFormatting>
  <conditionalFormatting sqref="O48">
    <cfRule type="colorScale" priority="7">
      <colorScale>
        <cfvo type="formula" val="TRUE"/>
        <cfvo type="max"/>
        <color theme="9"/>
        <color rgb="FFFFEF9C"/>
      </colorScale>
    </cfRule>
  </conditionalFormatting>
  <conditionalFormatting sqref="O54">
    <cfRule type="colorScale" priority="8">
      <colorScale>
        <cfvo type="formula" val="TRUE"/>
        <cfvo type="max"/>
        <color theme="9"/>
        <color rgb="FFFFEF9C"/>
      </colorScale>
    </cfRule>
  </conditionalFormatting>
  <conditionalFormatting sqref="O42:U46 O50:U50 O52:U53">
    <cfRule type="cellIs" dxfId="4" priority="26" operator="lessThan">
      <formula>0</formula>
    </cfRule>
    <cfRule type="cellIs" dxfId="3" priority="27" operator="greaterThan">
      <formula>0</formula>
    </cfRule>
    <cfRule type="containsText" dxfId="2" priority="28" operator="containsText" text="TRUE">
      <formula>NOT(ISERROR(SEARCH("TRUE",O42)))</formula>
    </cfRule>
  </conditionalFormatting>
  <conditionalFormatting sqref="O50:U50 O47 O52:U53 O42:U46 O49 O51">
    <cfRule type="colorScale" priority="29">
      <colorScale>
        <cfvo type="formula" val="TRUE"/>
        <cfvo type="max"/>
        <color theme="9"/>
        <color rgb="FFFFEF9C"/>
      </colorScale>
    </cfRule>
  </conditionalFormatting>
  <conditionalFormatting sqref="O42:W53">
    <cfRule type="cellIs" dxfId="1" priority="1" operator="lessThan">
      <formula>0</formula>
    </cfRule>
    <cfRule type="cellIs" dxfId="0" priority="2" operator="greater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E1E9-0F67-421F-94BD-25D1F4011237}">
  <sheetPr>
    <tabColor theme="5"/>
  </sheetPr>
  <dimension ref="A1"/>
  <sheetViews>
    <sheetView showGridLines="0"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68BBD-2D8C-4387-80B9-EA37AECC84A2}">
  <sheetPr>
    <tabColor theme="5" tint="0.79998168889431442"/>
  </sheetPr>
  <dimension ref="B2:AC107"/>
  <sheetViews>
    <sheetView showGridLines="0" zoomScaleNormal="100" workbookViewId="0">
      <selection activeCell="D27" sqref="D27"/>
    </sheetView>
  </sheetViews>
  <sheetFormatPr defaultRowHeight="15" x14ac:dyDescent="0.25"/>
  <cols>
    <col min="2" max="2" width="8.7109375" style="151"/>
    <col min="3" max="3" width="104.5703125" style="151" customWidth="1"/>
    <col min="4" max="5" width="8.7109375" style="151"/>
    <col min="6" max="6" width="86.140625" style="151" customWidth="1"/>
    <col min="7" max="29" width="8.7109375" style="151"/>
  </cols>
  <sheetData>
    <row r="2" spans="2:9" x14ac:dyDescent="0.25">
      <c r="B2" s="151" t="s">
        <v>53</v>
      </c>
    </row>
    <row r="4" spans="2:9" x14ac:dyDescent="0.25">
      <c r="C4" s="246" t="s">
        <v>54</v>
      </c>
      <c r="F4" s="248" t="s">
        <v>55</v>
      </c>
      <c r="G4" s="248"/>
      <c r="H4" s="248"/>
      <c r="I4" s="248"/>
    </row>
    <row r="5" spans="2:9" x14ac:dyDescent="0.25">
      <c r="C5" s="247"/>
      <c r="F5" s="248"/>
      <c r="G5" s="248"/>
      <c r="H5" s="248"/>
      <c r="I5" s="248"/>
    </row>
    <row r="6" spans="2:9" x14ac:dyDescent="0.25">
      <c r="C6" s="1" t="s">
        <v>56</v>
      </c>
    </row>
    <row r="7" spans="2:9" x14ac:dyDescent="0.25">
      <c r="C7" s="2" t="s">
        <v>57</v>
      </c>
    </row>
    <row r="8" spans="2:9" x14ac:dyDescent="0.25">
      <c r="C8" s="161" t="s">
        <v>58</v>
      </c>
      <c r="F8" s="162"/>
      <c r="G8" s="20" t="s">
        <v>59</v>
      </c>
      <c r="H8" s="21" t="s">
        <v>60</v>
      </c>
      <c r="I8" s="22" t="s">
        <v>61</v>
      </c>
    </row>
    <row r="9" spans="2:9" x14ac:dyDescent="0.25">
      <c r="C9" s="3" t="s">
        <v>62</v>
      </c>
      <c r="F9" s="23" t="s">
        <v>63</v>
      </c>
      <c r="G9" s="24"/>
      <c r="H9" s="24"/>
      <c r="I9" s="25"/>
    </row>
    <row r="10" spans="2:9" ht="15.75" x14ac:dyDescent="0.3">
      <c r="C10" s="2" t="s">
        <v>64</v>
      </c>
      <c r="F10" s="26" t="s">
        <v>65</v>
      </c>
      <c r="G10" s="27"/>
      <c r="H10" s="28"/>
      <c r="I10" s="29"/>
    </row>
    <row r="11" spans="2:9" ht="15.75" x14ac:dyDescent="0.25">
      <c r="C11" s="161" t="s">
        <v>66</v>
      </c>
      <c r="F11" s="30" t="s">
        <v>67</v>
      </c>
      <c r="G11" s="27"/>
      <c r="H11" s="28"/>
      <c r="I11" s="29"/>
    </row>
    <row r="12" spans="2:9" ht="15.75" x14ac:dyDescent="0.3">
      <c r="C12" s="4" t="s">
        <v>68</v>
      </c>
      <c r="F12" s="31" t="s">
        <v>69</v>
      </c>
      <c r="G12" s="32"/>
      <c r="H12" s="33"/>
      <c r="I12" s="34"/>
    </row>
    <row r="13" spans="2:9" x14ac:dyDescent="0.25">
      <c r="C13" s="5" t="str">
        <f>IF(D12=1,"Enter estimated capacity factor (percentage efficiency)","Please enter additional data in sheet: Forestry input data")</f>
        <v>Please enter additional data in sheet: Forestry input data</v>
      </c>
      <c r="F13" s="35" t="s">
        <v>35</v>
      </c>
      <c r="G13" s="28"/>
      <c r="H13" s="28"/>
      <c r="I13" s="29"/>
    </row>
    <row r="14" spans="2:9" x14ac:dyDescent="0.25">
      <c r="C14" s="2" t="s">
        <v>70</v>
      </c>
      <c r="F14" s="36" t="s">
        <v>71</v>
      </c>
      <c r="G14" s="37"/>
      <c r="H14" s="37"/>
      <c r="I14" s="38"/>
    </row>
    <row r="15" spans="2:9" x14ac:dyDescent="0.25">
      <c r="C15" s="161" t="s">
        <v>72</v>
      </c>
      <c r="F15" s="156" t="s">
        <v>37</v>
      </c>
      <c r="G15" s="39"/>
      <c r="H15" s="40"/>
      <c r="I15" s="41"/>
    </row>
    <row r="16" spans="2:9" x14ac:dyDescent="0.25">
      <c r="C16" s="163" t="s">
        <v>73</v>
      </c>
      <c r="F16" s="156" t="s">
        <v>38</v>
      </c>
      <c r="G16" s="39"/>
      <c r="H16" s="40"/>
      <c r="I16" s="41"/>
    </row>
    <row r="17" spans="3:9" x14ac:dyDescent="0.25">
      <c r="C17" s="6" t="s">
        <v>74</v>
      </c>
      <c r="F17" s="156" t="s">
        <v>39</v>
      </c>
      <c r="G17" s="39"/>
      <c r="H17" s="40"/>
      <c r="I17" s="41"/>
    </row>
    <row r="18" spans="3:9" x14ac:dyDescent="0.25">
      <c r="C18" s="163" t="str">
        <f>IF(D17=1,"Total CO2 emission from turbine life (tCO2 MW-1)                    (if known use direct input of emissions from turbine life)","")</f>
        <v/>
      </c>
      <c r="F18" s="156" t="s">
        <v>40</v>
      </c>
      <c r="G18" s="39"/>
      <c r="H18" s="40"/>
      <c r="I18" s="41"/>
    </row>
    <row r="19" spans="3:9" x14ac:dyDescent="0.25">
      <c r="C19" s="7" t="s">
        <v>75</v>
      </c>
      <c r="F19" s="156" t="s">
        <v>41</v>
      </c>
      <c r="G19" s="39"/>
      <c r="H19" s="40"/>
      <c r="I19" s="41"/>
    </row>
    <row r="20" spans="3:9" x14ac:dyDescent="0.25">
      <c r="C20" s="15" t="s">
        <v>22</v>
      </c>
      <c r="F20" s="156" t="s">
        <v>42</v>
      </c>
      <c r="G20" s="42"/>
      <c r="H20" s="43"/>
      <c r="I20" s="44"/>
    </row>
    <row r="21" spans="3:9" x14ac:dyDescent="0.25">
      <c r="C21" s="16" t="s">
        <v>23</v>
      </c>
      <c r="F21" s="157" t="s">
        <v>43</v>
      </c>
      <c r="G21" s="42"/>
      <c r="H21" s="45"/>
      <c r="I21" s="46"/>
    </row>
    <row r="22" spans="3:9" x14ac:dyDescent="0.25">
      <c r="C22" s="164" t="s">
        <v>24</v>
      </c>
      <c r="F22" s="36" t="s">
        <v>76</v>
      </c>
      <c r="G22" s="37"/>
      <c r="H22" s="37"/>
      <c r="I22" s="38"/>
    </row>
    <row r="23" spans="3:9" x14ac:dyDescent="0.25">
      <c r="C23" s="164" t="s">
        <v>25</v>
      </c>
      <c r="F23" s="47" t="s">
        <v>45</v>
      </c>
      <c r="G23" s="39"/>
      <c r="H23" s="40"/>
      <c r="I23" s="41"/>
    </row>
    <row r="24" spans="3:9" x14ac:dyDescent="0.25">
      <c r="C24" s="17" t="s">
        <v>26</v>
      </c>
      <c r="F24" s="47" t="s">
        <v>46</v>
      </c>
      <c r="G24" s="39"/>
      <c r="H24" s="40"/>
      <c r="I24" s="41"/>
    </row>
    <row r="25" spans="3:9" x14ac:dyDescent="0.25">
      <c r="C25" s="165" t="s">
        <v>27</v>
      </c>
      <c r="F25" s="47" t="s">
        <v>47</v>
      </c>
      <c r="G25" s="39"/>
      <c r="H25" s="40"/>
      <c r="I25" s="41"/>
    </row>
    <row r="26" spans="3:9" x14ac:dyDescent="0.25">
      <c r="C26" s="164" t="s">
        <v>28</v>
      </c>
      <c r="F26" s="48" t="s">
        <v>48</v>
      </c>
      <c r="G26" s="39"/>
      <c r="H26" s="40"/>
      <c r="I26" s="41"/>
    </row>
    <row r="27" spans="3:9" x14ac:dyDescent="0.25">
      <c r="C27" s="7" t="s">
        <v>77</v>
      </c>
      <c r="F27" s="49" t="s">
        <v>49</v>
      </c>
      <c r="G27" s="50"/>
      <c r="H27" s="51"/>
      <c r="I27" s="52"/>
    </row>
    <row r="28" spans="3:9" x14ac:dyDescent="0.25">
      <c r="C28" s="166" t="s">
        <v>29</v>
      </c>
    </row>
    <row r="29" spans="3:9" x14ac:dyDescent="0.25">
      <c r="C29" s="166" t="s">
        <v>78</v>
      </c>
    </row>
    <row r="30" spans="3:9" x14ac:dyDescent="0.25">
      <c r="C30" s="1" t="s">
        <v>79</v>
      </c>
    </row>
    <row r="31" spans="3:9" ht="15.75" x14ac:dyDescent="0.25">
      <c r="C31" s="10" t="s">
        <v>80</v>
      </c>
    </row>
    <row r="32" spans="3:9" x14ac:dyDescent="0.25">
      <c r="C32" s="5" t="str">
        <f>IF(D31=1,"Area of forestry plantation to be felled (ha)","Please enter forest data in sheet: Forestry input data")</f>
        <v>Please enter forest data in sheet: Forestry input data</v>
      </c>
    </row>
    <row r="33" spans="3:3" x14ac:dyDescent="0.25">
      <c r="C33" s="5" t="str">
        <f>IF(D31=1,"Average rate of carbon sequestration in timber (tC ha-1 yr-1)","")</f>
        <v/>
      </c>
    </row>
    <row r="34" spans="3:3" x14ac:dyDescent="0.25">
      <c r="C34" s="1" t="s">
        <v>81</v>
      </c>
    </row>
    <row r="35" spans="3:3" x14ac:dyDescent="0.25">
      <c r="C35" s="11" t="s">
        <v>82</v>
      </c>
    </row>
    <row r="36" spans="3:3" ht="15.75" x14ac:dyDescent="0.25">
      <c r="C36" s="161" t="s">
        <v>83</v>
      </c>
    </row>
    <row r="37" spans="3:3" ht="15.75" x14ac:dyDescent="0.25">
      <c r="C37" s="161" t="s">
        <v>84</v>
      </c>
    </row>
    <row r="38" spans="3:3" ht="15.75" x14ac:dyDescent="0.25">
      <c r="C38" s="3" t="s">
        <v>85</v>
      </c>
    </row>
    <row r="39" spans="3:3" x14ac:dyDescent="0.25">
      <c r="C39" s="1" t="s">
        <v>86</v>
      </c>
    </row>
    <row r="40" spans="3:3" x14ac:dyDescent="0.25">
      <c r="C40" s="161" t="s">
        <v>87</v>
      </c>
    </row>
    <row r="41" spans="3:3" x14ac:dyDescent="0.25">
      <c r="C41" s="161" t="s">
        <v>88</v>
      </c>
    </row>
    <row r="42" spans="3:3" x14ac:dyDescent="0.25">
      <c r="C42" s="161" t="s">
        <v>89</v>
      </c>
    </row>
    <row r="43" spans="3:3" x14ac:dyDescent="0.25">
      <c r="C43" s="12" t="s">
        <v>90</v>
      </c>
    </row>
    <row r="44" spans="3:3" x14ac:dyDescent="0.25">
      <c r="C44" s="7" t="s">
        <v>91</v>
      </c>
    </row>
    <row r="45" spans="3:3" ht="15.75" x14ac:dyDescent="0.25">
      <c r="C45" s="10" t="s">
        <v>92</v>
      </c>
    </row>
    <row r="46" spans="3:3" x14ac:dyDescent="0.25">
      <c r="C46" s="161" t="str">
        <f>IF(D45=1,"Average length of turbine foundations (m)","Please enter construction data in sheet: Construction input data")</f>
        <v>Please enter construction data in sheet: Construction input data</v>
      </c>
    </row>
    <row r="47" spans="3:3" x14ac:dyDescent="0.25">
      <c r="C47" s="3" t="str">
        <f>IF(D45=1,"Average width of turbine foundations (m)","")</f>
        <v/>
      </c>
    </row>
    <row r="48" spans="3:3" x14ac:dyDescent="0.25">
      <c r="C48" s="12" t="s">
        <v>93</v>
      </c>
    </row>
    <row r="49" spans="3:3" x14ac:dyDescent="0.25">
      <c r="C49" s="161" t="str">
        <f>IF(D45=1,"Average length of hard-standing (m)","")</f>
        <v/>
      </c>
    </row>
    <row r="50" spans="3:3" x14ac:dyDescent="0.25">
      <c r="C50" s="161" t="str">
        <f>IF(D45=1,"Average width of hard-standing (m)","")</f>
        <v/>
      </c>
    </row>
    <row r="51" spans="3:3" x14ac:dyDescent="0.25">
      <c r="C51" s="12" t="s">
        <v>94</v>
      </c>
    </row>
    <row r="52" spans="3:3" x14ac:dyDescent="0.25">
      <c r="C52" s="1" t="s">
        <v>95</v>
      </c>
    </row>
    <row r="53" spans="3:3" x14ac:dyDescent="0.25">
      <c r="C53" s="161" t="s">
        <v>96</v>
      </c>
    </row>
    <row r="54" spans="3:3" x14ac:dyDescent="0.25">
      <c r="C54" s="161" t="s">
        <v>97</v>
      </c>
    </row>
    <row r="55" spans="3:3" x14ac:dyDescent="0.25">
      <c r="C55" s="2" t="s">
        <v>98</v>
      </c>
    </row>
    <row r="56" spans="3:3" x14ac:dyDescent="0.25">
      <c r="C56" s="161" t="s">
        <v>99</v>
      </c>
    </row>
    <row r="57" spans="3:3" x14ac:dyDescent="0.25">
      <c r="C57" s="167" t="s">
        <v>100</v>
      </c>
    </row>
    <row r="58" spans="3:3" x14ac:dyDescent="0.25">
      <c r="C58" s="161" t="s">
        <v>101</v>
      </c>
    </row>
    <row r="59" spans="3:3" x14ac:dyDescent="0.25">
      <c r="C59" s="167" t="s">
        <v>102</v>
      </c>
    </row>
    <row r="60" spans="3:3" x14ac:dyDescent="0.25">
      <c r="C60" s="2" t="s">
        <v>103</v>
      </c>
    </row>
    <row r="61" spans="3:3" x14ac:dyDescent="0.25">
      <c r="C61" s="161" t="s">
        <v>104</v>
      </c>
    </row>
    <row r="62" spans="3:3" x14ac:dyDescent="0.25">
      <c r="C62" s="12" t="s">
        <v>105</v>
      </c>
    </row>
    <row r="63" spans="3:3" x14ac:dyDescent="0.25">
      <c r="C63" s="2" t="s">
        <v>106</v>
      </c>
    </row>
    <row r="64" spans="3:3" x14ac:dyDescent="0.25">
      <c r="C64" s="3" t="s">
        <v>107</v>
      </c>
    </row>
    <row r="65" spans="3:3" x14ac:dyDescent="0.25">
      <c r="C65" s="3" t="s">
        <v>108</v>
      </c>
    </row>
    <row r="66" spans="3:3" x14ac:dyDescent="0.25">
      <c r="C66" s="3" t="s">
        <v>109</v>
      </c>
    </row>
    <row r="67" spans="3:3" x14ac:dyDescent="0.25">
      <c r="C67" s="9" t="s">
        <v>110</v>
      </c>
    </row>
    <row r="68" spans="3:3" x14ac:dyDescent="0.25">
      <c r="C68" s="1" t="s">
        <v>111</v>
      </c>
    </row>
    <row r="69" spans="3:3" ht="25.5" x14ac:dyDescent="0.25">
      <c r="C69" s="8" t="s">
        <v>112</v>
      </c>
    </row>
    <row r="70" spans="3:3" x14ac:dyDescent="0.25">
      <c r="C70" s="9" t="s">
        <v>113</v>
      </c>
    </row>
    <row r="71" spans="3:3" x14ac:dyDescent="0.25">
      <c r="C71" s="7" t="s">
        <v>114</v>
      </c>
    </row>
    <row r="72" spans="3:3" x14ac:dyDescent="0.25">
      <c r="C72" s="8" t="s">
        <v>115</v>
      </c>
    </row>
    <row r="73" spans="3:3" x14ac:dyDescent="0.25">
      <c r="C73" s="10" t="s">
        <v>116</v>
      </c>
    </row>
    <row r="74" spans="3:3" x14ac:dyDescent="0.25">
      <c r="C74" s="1" t="s">
        <v>117</v>
      </c>
    </row>
    <row r="75" spans="3:3" ht="28.5" x14ac:dyDescent="0.25">
      <c r="C75" s="168" t="s">
        <v>118</v>
      </c>
    </row>
    <row r="76" spans="3:3" x14ac:dyDescent="0.25">
      <c r="C76" s="7" t="s">
        <v>119</v>
      </c>
    </row>
    <row r="77" spans="3:3" x14ac:dyDescent="0.25">
      <c r="C77" s="169" t="s">
        <v>120</v>
      </c>
    </row>
    <row r="78" spans="3:3" x14ac:dyDescent="0.25">
      <c r="C78" s="170" t="s">
        <v>121</v>
      </c>
    </row>
    <row r="79" spans="3:3" x14ac:dyDescent="0.25">
      <c r="C79" s="171" t="s">
        <v>122</v>
      </c>
    </row>
    <row r="80" spans="3:3" x14ac:dyDescent="0.25">
      <c r="C80" s="171" t="s">
        <v>123</v>
      </c>
    </row>
    <row r="81" spans="3:3" x14ac:dyDescent="0.25">
      <c r="C81" s="170" t="s">
        <v>124</v>
      </c>
    </row>
    <row r="82" spans="3:3" x14ac:dyDescent="0.25">
      <c r="C82" s="172" t="s">
        <v>125</v>
      </c>
    </row>
    <row r="83" spans="3:3" x14ac:dyDescent="0.25">
      <c r="C83" s="169" t="s">
        <v>126</v>
      </c>
    </row>
    <row r="84" spans="3:3" x14ac:dyDescent="0.25">
      <c r="C84" s="172" t="s">
        <v>127</v>
      </c>
    </row>
    <row r="85" spans="3:3" x14ac:dyDescent="0.25">
      <c r="C85" s="171" t="s">
        <v>128</v>
      </c>
    </row>
    <row r="86" spans="3:3" x14ac:dyDescent="0.25">
      <c r="C86" s="171" t="s">
        <v>129</v>
      </c>
    </row>
    <row r="87" spans="3:3" ht="28.5" x14ac:dyDescent="0.25">
      <c r="C87" s="170" t="s">
        <v>130</v>
      </c>
    </row>
    <row r="88" spans="3:3" x14ac:dyDescent="0.25">
      <c r="C88" s="172" t="s">
        <v>131</v>
      </c>
    </row>
    <row r="89" spans="3:3" x14ac:dyDescent="0.25">
      <c r="C89" s="169" t="s">
        <v>132</v>
      </c>
    </row>
    <row r="90" spans="3:3" x14ac:dyDescent="0.25">
      <c r="C90" s="172" t="s">
        <v>133</v>
      </c>
    </row>
    <row r="91" spans="3:3" x14ac:dyDescent="0.25">
      <c r="C91" s="173" t="s">
        <v>134</v>
      </c>
    </row>
    <row r="92" spans="3:3" x14ac:dyDescent="0.25">
      <c r="C92" s="173" t="s">
        <v>135</v>
      </c>
    </row>
    <row r="93" spans="3:3" x14ac:dyDescent="0.25">
      <c r="C93" s="170" t="s">
        <v>136</v>
      </c>
    </row>
    <row r="94" spans="3:3" x14ac:dyDescent="0.25">
      <c r="C94" s="172" t="s">
        <v>137</v>
      </c>
    </row>
    <row r="95" spans="3:3" x14ac:dyDescent="0.25">
      <c r="C95" s="169" t="s">
        <v>138</v>
      </c>
    </row>
    <row r="96" spans="3:3" x14ac:dyDescent="0.25">
      <c r="C96" s="173" t="s">
        <v>139</v>
      </c>
    </row>
    <row r="97" spans="3:3" x14ac:dyDescent="0.25">
      <c r="C97" s="173" t="s">
        <v>140</v>
      </c>
    </row>
    <row r="98" spans="3:3" x14ac:dyDescent="0.25">
      <c r="C98" s="174" t="s">
        <v>141</v>
      </c>
    </row>
    <row r="99" spans="3:3" x14ac:dyDescent="0.25">
      <c r="C99" s="7" t="s">
        <v>142</v>
      </c>
    </row>
    <row r="100" spans="3:3" x14ac:dyDescent="0.25">
      <c r="C100" s="13"/>
    </row>
    <row r="101" spans="3:3" x14ac:dyDescent="0.25">
      <c r="C101" s="13" t="s">
        <v>143</v>
      </c>
    </row>
    <row r="102" spans="3:3" x14ac:dyDescent="0.25">
      <c r="C102" s="10" t="s">
        <v>144</v>
      </c>
    </row>
    <row r="103" spans="3:3" x14ac:dyDescent="0.25">
      <c r="C103" s="10" t="s">
        <v>145</v>
      </c>
    </row>
    <row r="104" spans="3:3" x14ac:dyDescent="0.25">
      <c r="C104" s="10" t="s">
        <v>146</v>
      </c>
    </row>
    <row r="105" spans="3:3" x14ac:dyDescent="0.25">
      <c r="C105" s="14" t="s">
        <v>146</v>
      </c>
    </row>
    <row r="106" spans="3:3" x14ac:dyDescent="0.25">
      <c r="C106" s="3" t="s">
        <v>147</v>
      </c>
    </row>
    <row r="107" spans="3:3" x14ac:dyDescent="0.25">
      <c r="C107" s="3" t="s">
        <v>148</v>
      </c>
    </row>
  </sheetData>
  <mergeCells count="2">
    <mergeCell ref="C4:C5"/>
    <mergeCell ref="F4:I5"/>
  </mergeCells>
  <hyperlinks>
    <hyperlink ref="C75" r:id="rId1" xr:uid="{5074E42A-EECA-4B62-97E6-3039DA274FE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483A0-A7F2-4307-AC68-BBF9482ECA3D}">
  <sheetPr>
    <tabColor theme="5" tint="0.79998168889431442"/>
  </sheetPr>
  <dimension ref="B2:G23"/>
  <sheetViews>
    <sheetView showGridLines="0" zoomScale="80" zoomScaleNormal="80" workbookViewId="0">
      <selection activeCell="J16" sqref="J15:J16"/>
    </sheetView>
  </sheetViews>
  <sheetFormatPr defaultRowHeight="15" x14ac:dyDescent="0.25"/>
  <cols>
    <col min="2" max="2" width="62.42578125" style="151" customWidth="1"/>
    <col min="3" max="3" width="11.42578125" style="151" bestFit="1" customWidth="1"/>
    <col min="4" max="4" width="11" style="151" bestFit="1" customWidth="1"/>
    <col min="5" max="5" width="11.7109375" style="151" bestFit="1" customWidth="1"/>
    <col min="6" max="7" width="8.7109375" style="151"/>
  </cols>
  <sheetData>
    <row r="2" spans="2:6" x14ac:dyDescent="0.25">
      <c r="B2" s="175" t="s">
        <v>149</v>
      </c>
    </row>
    <row r="4" spans="2:6" x14ac:dyDescent="0.25">
      <c r="B4" s="162"/>
      <c r="C4" s="20" t="s">
        <v>59</v>
      </c>
      <c r="D4" s="21" t="s">
        <v>60</v>
      </c>
      <c r="E4" s="22" t="s">
        <v>61</v>
      </c>
    </row>
    <row r="5" spans="2:6" x14ac:dyDescent="0.25">
      <c r="B5" s="23" t="s">
        <v>31</v>
      </c>
      <c r="C5" s="82"/>
      <c r="D5" s="82"/>
      <c r="E5" s="83"/>
    </row>
    <row r="6" spans="2:6" x14ac:dyDescent="0.25">
      <c r="B6" s="26" t="s">
        <v>32</v>
      </c>
      <c r="C6" s="84">
        <v>1649048.6133359999</v>
      </c>
      <c r="D6" s="85">
        <v>1364115.8075759998</v>
      </c>
      <c r="E6" s="86">
        <v>1933981.4190959998</v>
      </c>
    </row>
    <row r="7" spans="2:6" x14ac:dyDescent="0.25">
      <c r="B7" s="30" t="s">
        <v>33</v>
      </c>
      <c r="C7" s="84">
        <v>504558.57790176</v>
      </c>
      <c r="D7" s="85">
        <v>417377.83010015998</v>
      </c>
      <c r="E7" s="86">
        <v>591739.32570335991</v>
      </c>
    </row>
    <row r="8" spans="2:6" x14ac:dyDescent="0.25">
      <c r="B8" s="31" t="s">
        <v>34</v>
      </c>
      <c r="C8" s="87">
        <v>826320.65591999993</v>
      </c>
      <c r="D8" s="88">
        <v>683543.86871999991</v>
      </c>
      <c r="E8" s="89">
        <v>969097.44311999995</v>
      </c>
    </row>
    <row r="9" spans="2:6" x14ac:dyDescent="0.25">
      <c r="B9" s="35" t="s">
        <v>35</v>
      </c>
      <c r="C9" s="85">
        <v>44908731.299999997</v>
      </c>
      <c r="D9" s="85">
        <v>37149123.299999997</v>
      </c>
      <c r="E9" s="86">
        <v>52668339.29999999</v>
      </c>
    </row>
    <row r="10" spans="2:6" x14ac:dyDescent="0.25">
      <c r="B10" s="36" t="s">
        <v>36</v>
      </c>
      <c r="C10" s="90"/>
      <c r="D10" s="90"/>
      <c r="E10" s="91"/>
    </row>
    <row r="11" spans="2:6" ht="28.5" x14ac:dyDescent="0.25">
      <c r="B11" s="156" t="s">
        <v>37</v>
      </c>
      <c r="C11" s="92">
        <v>365665.96499999997</v>
      </c>
      <c r="D11" s="93">
        <v>365665.96499999997</v>
      </c>
      <c r="E11" s="94">
        <v>365665.96499999997</v>
      </c>
    </row>
    <row r="12" spans="2:6" x14ac:dyDescent="0.25">
      <c r="B12" s="156" t="s">
        <v>38</v>
      </c>
      <c r="C12" s="92">
        <v>223088.73000000004</v>
      </c>
      <c r="D12" s="93">
        <v>223088.73000000004</v>
      </c>
      <c r="E12" s="94">
        <v>223088.73000000004</v>
      </c>
    </row>
    <row r="13" spans="2:6" x14ac:dyDescent="0.25">
      <c r="B13" s="156" t="s">
        <v>39</v>
      </c>
      <c r="C13" s="92">
        <v>5256.1983728372197</v>
      </c>
      <c r="D13" s="93">
        <v>1576.8214246804716</v>
      </c>
      <c r="E13" s="94">
        <v>23320.933463039288</v>
      </c>
      <c r="F13" s="176"/>
    </row>
    <row r="14" spans="2:6" x14ac:dyDescent="0.25">
      <c r="B14" s="156" t="s">
        <v>40</v>
      </c>
      <c r="C14" s="92">
        <v>243002.05088332552</v>
      </c>
      <c r="D14" s="93">
        <v>3976.4656016067202</v>
      </c>
      <c r="E14" s="94">
        <v>907539.47294689645</v>
      </c>
      <c r="F14" s="176"/>
    </row>
    <row r="15" spans="2:6" x14ac:dyDescent="0.25">
      <c r="B15" s="156" t="s">
        <v>41</v>
      </c>
      <c r="C15" s="92">
        <v>3882.5481785034603</v>
      </c>
      <c r="D15" s="93">
        <v>172.9744678825501</v>
      </c>
      <c r="E15" s="94">
        <v>60320.372748123009</v>
      </c>
      <c r="F15" s="176"/>
    </row>
    <row r="16" spans="2:6" x14ac:dyDescent="0.25">
      <c r="B16" s="156" t="s">
        <v>42</v>
      </c>
      <c r="C16" s="95">
        <v>0</v>
      </c>
      <c r="D16" s="96">
        <v>0</v>
      </c>
      <c r="E16" s="97">
        <v>0</v>
      </c>
    </row>
    <row r="17" spans="2:5" x14ac:dyDescent="0.25">
      <c r="B17" s="157" t="s">
        <v>43</v>
      </c>
      <c r="C17" s="95">
        <v>840895.49243466626</v>
      </c>
      <c r="D17" s="98">
        <v>594480.95649416989</v>
      </c>
      <c r="E17" s="99">
        <v>1579935.4741580589</v>
      </c>
    </row>
    <row r="18" spans="2:5" x14ac:dyDescent="0.25">
      <c r="B18" s="36" t="s">
        <v>44</v>
      </c>
      <c r="C18" s="90"/>
      <c r="D18" s="90"/>
      <c r="E18" s="91"/>
    </row>
    <row r="19" spans="2:5" x14ac:dyDescent="0.25">
      <c r="B19" s="47" t="s">
        <v>45</v>
      </c>
      <c r="C19" s="92">
        <v>-30172.378117696604</v>
      </c>
      <c r="D19" s="93">
        <v>0</v>
      </c>
      <c r="E19" s="94">
        <v>-33498.840317159811</v>
      </c>
    </row>
    <row r="20" spans="2:5" x14ac:dyDescent="0.25">
      <c r="B20" s="47" t="s">
        <v>46</v>
      </c>
      <c r="C20" s="92">
        <v>0</v>
      </c>
      <c r="D20" s="93">
        <v>0</v>
      </c>
      <c r="E20" s="94">
        <v>0</v>
      </c>
    </row>
    <row r="21" spans="2:5" x14ac:dyDescent="0.25">
      <c r="B21" s="47" t="s">
        <v>47</v>
      </c>
      <c r="C21" s="92">
        <v>-1671.0855572878118</v>
      </c>
      <c r="D21" s="93">
        <v>0</v>
      </c>
      <c r="E21" s="94">
        <v>-2995.8819462741603</v>
      </c>
    </row>
    <row r="22" spans="2:5" ht="25.5" x14ac:dyDescent="0.25">
      <c r="B22" s="48" t="s">
        <v>48</v>
      </c>
      <c r="C22" s="92">
        <v>-2468.2212180578572</v>
      </c>
      <c r="D22" s="93">
        <v>0</v>
      </c>
      <c r="E22" s="94">
        <v>-36394.529914878702</v>
      </c>
    </row>
    <row r="23" spans="2:5" x14ac:dyDescent="0.25">
      <c r="B23" s="49" t="s">
        <v>49</v>
      </c>
      <c r="C23" s="100">
        <v>-34311.684893042271</v>
      </c>
      <c r="D23" s="101">
        <v>0</v>
      </c>
      <c r="E23" s="102">
        <v>-72889.252178312672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49A6D-D2D2-412C-9B28-39D3540AA28B}">
  <sheetPr>
    <tabColor theme="8" tint="-0.499984740745262"/>
  </sheetPr>
  <dimension ref="A1"/>
  <sheetViews>
    <sheetView workbookViewId="0">
      <selection activeCell="Q32" sqref="Q32"/>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44292-6043-45FB-915C-42767439D29F}">
  <sheetPr>
    <tabColor theme="8" tint="0.79998168889431442"/>
  </sheetPr>
  <dimension ref="A2:AB81"/>
  <sheetViews>
    <sheetView showGridLines="0" zoomScale="90" zoomScaleNormal="90" workbookViewId="0">
      <selection activeCell="H29" sqref="H28:H29"/>
    </sheetView>
  </sheetViews>
  <sheetFormatPr defaultColWidth="0" defaultRowHeight="15" x14ac:dyDescent="0.25"/>
  <cols>
    <col min="1" max="2" width="8.7109375" customWidth="1"/>
    <col min="3" max="3" width="82.5703125" style="151" customWidth="1"/>
    <col min="4" max="6" width="15.5703125" style="151" customWidth="1"/>
    <col min="7" max="8" width="8.7109375" style="151" customWidth="1"/>
    <col min="9" max="9" width="82.5703125" style="151" customWidth="1"/>
    <col min="10" max="12" width="15.5703125" style="151" customWidth="1"/>
    <col min="13" max="14" width="8.7109375" style="151" customWidth="1"/>
    <col min="15" max="15" width="12.5703125" style="151" customWidth="1"/>
    <col min="16" max="16" width="12.140625" style="151" customWidth="1"/>
    <col min="17" max="17" width="82.85546875" style="151" customWidth="1"/>
    <col min="18" max="20" width="15.5703125" style="151" customWidth="1"/>
    <col min="21" max="22" width="8.7109375" style="151" customWidth="1"/>
    <col min="23" max="23" width="12.5703125" style="151" customWidth="1"/>
    <col min="24" max="25" width="8.7109375" style="151" customWidth="1"/>
    <col min="26" max="28" width="8.7109375" customWidth="1"/>
    <col min="29" max="16384" width="8.7109375" hidden="1"/>
  </cols>
  <sheetData>
    <row r="2" spans="3:25" s="58" customFormat="1" ht="30" customHeight="1" x14ac:dyDescent="0.25">
      <c r="C2" s="177" t="s">
        <v>75</v>
      </c>
      <c r="D2" s="178"/>
      <c r="E2" s="178"/>
      <c r="F2" s="178"/>
      <c r="G2" s="178"/>
      <c r="H2" s="178"/>
      <c r="I2" s="178"/>
      <c r="J2" s="178"/>
      <c r="K2" s="178"/>
      <c r="L2" s="178"/>
      <c r="M2" s="178"/>
      <c r="N2" s="178"/>
      <c r="O2" s="178"/>
      <c r="P2" s="178"/>
      <c r="Q2" s="178"/>
      <c r="R2" s="178"/>
      <c r="S2" s="178"/>
      <c r="T2" s="178"/>
      <c r="U2" s="178"/>
      <c r="V2" s="178"/>
      <c r="W2" s="178"/>
      <c r="X2" s="178"/>
      <c r="Y2" s="178"/>
    </row>
    <row r="4" spans="3:25" x14ac:dyDescent="0.25">
      <c r="C4" s="151" t="s">
        <v>150</v>
      </c>
    </row>
    <row r="5" spans="3:25" x14ac:dyDescent="0.25">
      <c r="C5" s="71"/>
    </row>
    <row r="6" spans="3:25" x14ac:dyDescent="0.25">
      <c r="C6" s="179" t="s">
        <v>29</v>
      </c>
    </row>
    <row r="7" spans="3:25" x14ac:dyDescent="0.25">
      <c r="C7" s="179" t="s">
        <v>151</v>
      </c>
    </row>
    <row r="8" spans="3:25" x14ac:dyDescent="0.25">
      <c r="C8" s="73"/>
    </row>
    <row r="9" spans="3:25" x14ac:dyDescent="0.25">
      <c r="C9" s="74"/>
    </row>
    <row r="10" spans="3:25" x14ac:dyDescent="0.25">
      <c r="C10" s="75"/>
    </row>
    <row r="11" spans="3:25" x14ac:dyDescent="0.25">
      <c r="C11" s="73"/>
    </row>
    <row r="13" spans="3:25" x14ac:dyDescent="0.25">
      <c r="C13" s="180" t="s">
        <v>152</v>
      </c>
    </row>
    <row r="14" spans="3:25" x14ac:dyDescent="0.25">
      <c r="C14" s="181" t="s">
        <v>153</v>
      </c>
    </row>
    <row r="18" spans="2:24" ht="20.25" x14ac:dyDescent="0.3">
      <c r="B18" s="62"/>
      <c r="C18" s="251" t="s">
        <v>29</v>
      </c>
      <c r="D18" s="251"/>
      <c r="E18" s="182"/>
      <c r="F18" s="182"/>
      <c r="G18" s="182"/>
      <c r="H18" s="182"/>
      <c r="I18" s="182"/>
      <c r="J18" s="182"/>
      <c r="K18" s="182"/>
      <c r="L18" s="182"/>
      <c r="M18" s="182"/>
      <c r="N18" s="182"/>
      <c r="O18" s="182"/>
      <c r="P18" s="182"/>
      <c r="Q18" s="182"/>
      <c r="R18" s="182"/>
      <c r="S18" s="182"/>
      <c r="T18" s="182"/>
      <c r="U18" s="182"/>
      <c r="V18" s="182"/>
      <c r="W18" s="182"/>
      <c r="X18" s="183"/>
    </row>
    <row r="19" spans="2:24" x14ac:dyDescent="0.25">
      <c r="B19" s="18"/>
      <c r="C19" s="184"/>
      <c r="D19" s="184"/>
      <c r="E19" s="184"/>
      <c r="F19" s="184"/>
      <c r="G19" s="184"/>
      <c r="H19" s="184"/>
      <c r="I19" s="184"/>
      <c r="J19" s="184"/>
      <c r="K19" s="184"/>
      <c r="L19" s="184"/>
      <c r="M19" s="184"/>
      <c r="N19" s="184"/>
      <c r="O19" s="184"/>
      <c r="P19" s="184"/>
      <c r="X19" s="185"/>
    </row>
    <row r="20" spans="2:24" x14ac:dyDescent="0.25">
      <c r="B20" s="53"/>
      <c r="C20" s="186"/>
      <c r="D20" s="186" t="s">
        <v>154</v>
      </c>
      <c r="E20" s="186" t="s">
        <v>155</v>
      </c>
      <c r="F20" s="186" t="s">
        <v>156</v>
      </c>
      <c r="G20" s="187"/>
      <c r="H20" s="187"/>
      <c r="I20" s="186"/>
      <c r="J20" s="186" t="s">
        <v>154</v>
      </c>
      <c r="K20" s="186" t="s">
        <v>155</v>
      </c>
      <c r="L20" s="186" t="s">
        <v>156</v>
      </c>
      <c r="M20" s="187"/>
      <c r="N20" s="187"/>
      <c r="O20" s="184"/>
      <c r="P20" s="187"/>
      <c r="Q20" s="186"/>
      <c r="R20" s="186" t="s">
        <v>154</v>
      </c>
      <c r="S20" s="186" t="s">
        <v>155</v>
      </c>
      <c r="T20" s="186" t="s">
        <v>156</v>
      </c>
      <c r="U20" s="187"/>
      <c r="V20" s="187"/>
      <c r="W20" s="184"/>
      <c r="X20" s="185"/>
    </row>
    <row r="21" spans="2:24" x14ac:dyDescent="0.25">
      <c r="B21" s="53"/>
      <c r="C21" s="179" t="s">
        <v>29</v>
      </c>
      <c r="D21" s="188">
        <v>10</v>
      </c>
      <c r="E21" s="188">
        <v>5</v>
      </c>
      <c r="F21" s="188">
        <v>15</v>
      </c>
      <c r="G21" s="187"/>
      <c r="H21" s="187"/>
      <c r="I21" s="179" t="s">
        <v>29</v>
      </c>
      <c r="J21" s="189">
        <v>5</v>
      </c>
      <c r="K21" s="189">
        <v>2.5</v>
      </c>
      <c r="L21" s="189">
        <v>7.5</v>
      </c>
      <c r="M21" s="187"/>
      <c r="N21" s="187"/>
      <c r="O21" s="184"/>
      <c r="P21" s="187"/>
      <c r="Q21" s="179" t="s">
        <v>29</v>
      </c>
      <c r="R21" s="189">
        <v>20</v>
      </c>
      <c r="S21" s="189">
        <v>10</v>
      </c>
      <c r="T21" s="189">
        <v>30</v>
      </c>
      <c r="U21" s="187"/>
      <c r="V21" s="187"/>
      <c r="W21" s="184"/>
      <c r="X21" s="185"/>
    </row>
    <row r="22" spans="2:24" x14ac:dyDescent="0.25">
      <c r="B22" s="53"/>
      <c r="C22" s="179" t="s">
        <v>151</v>
      </c>
      <c r="D22" s="190">
        <v>0.25</v>
      </c>
      <c r="E22" s="190">
        <v>0.12</v>
      </c>
      <c r="F22" s="190">
        <v>0.31</v>
      </c>
      <c r="G22" s="187"/>
      <c r="H22" s="187"/>
      <c r="I22" s="179" t="s">
        <v>151</v>
      </c>
      <c r="J22" s="190">
        <v>0.25</v>
      </c>
      <c r="K22" s="190">
        <v>0.12</v>
      </c>
      <c r="L22" s="190">
        <v>0.31</v>
      </c>
      <c r="M22" s="187"/>
      <c r="N22" s="187"/>
      <c r="O22" s="187"/>
      <c r="P22" s="187"/>
      <c r="Q22" s="179" t="s">
        <v>151</v>
      </c>
      <c r="R22" s="190">
        <v>0.25</v>
      </c>
      <c r="S22" s="190">
        <v>0.12</v>
      </c>
      <c r="T22" s="190">
        <v>0.31</v>
      </c>
      <c r="U22" s="187"/>
      <c r="V22" s="187"/>
      <c r="W22" s="187"/>
      <c r="X22" s="185"/>
    </row>
    <row r="23" spans="2:24" x14ac:dyDescent="0.25">
      <c r="B23" s="53"/>
      <c r="C23" s="187"/>
      <c r="D23" s="187"/>
      <c r="E23" s="187"/>
      <c r="F23" s="187"/>
      <c r="G23" s="187"/>
      <c r="H23" s="187"/>
      <c r="I23" s="187"/>
      <c r="J23" s="187"/>
      <c r="K23" s="187"/>
      <c r="L23" s="187"/>
      <c r="M23" s="187"/>
      <c r="N23" s="187"/>
      <c r="O23" s="187"/>
      <c r="P23" s="187"/>
      <c r="Q23" s="187"/>
      <c r="R23" s="187"/>
      <c r="S23" s="187"/>
      <c r="T23" s="187"/>
      <c r="U23" s="187"/>
      <c r="V23" s="187"/>
      <c r="W23" s="187"/>
      <c r="X23" s="185"/>
    </row>
    <row r="24" spans="2:24" x14ac:dyDescent="0.25">
      <c r="B24" s="19"/>
      <c r="X24" s="185"/>
    </row>
    <row r="25" spans="2:24" x14ac:dyDescent="0.25">
      <c r="B25" s="19"/>
      <c r="D25" s="249"/>
      <c r="E25" s="249"/>
      <c r="F25" s="249"/>
      <c r="J25" s="250"/>
      <c r="K25" s="250"/>
      <c r="L25" s="250"/>
      <c r="R25" s="250"/>
      <c r="S25" s="250"/>
      <c r="T25" s="250"/>
      <c r="X25" s="185"/>
    </row>
    <row r="26" spans="2:24" x14ac:dyDescent="0.25">
      <c r="B26" s="19"/>
      <c r="C26" s="162"/>
      <c r="D26" s="20" t="s">
        <v>59</v>
      </c>
      <c r="E26" s="21" t="s">
        <v>60</v>
      </c>
      <c r="F26" s="22" t="s">
        <v>61</v>
      </c>
      <c r="I26" s="162"/>
      <c r="J26" s="20" t="s">
        <v>59</v>
      </c>
      <c r="K26" s="21" t="s">
        <v>60</v>
      </c>
      <c r="L26" s="22" t="s">
        <v>61</v>
      </c>
      <c r="O26" s="191" t="s">
        <v>157</v>
      </c>
      <c r="Q26" s="162"/>
      <c r="R26" s="64" t="s">
        <v>59</v>
      </c>
      <c r="S26" s="21" t="s">
        <v>60</v>
      </c>
      <c r="T26" s="22" t="s">
        <v>61</v>
      </c>
      <c r="W26" s="191" t="s">
        <v>157</v>
      </c>
      <c r="X26" s="185"/>
    </row>
    <row r="27" spans="2:24" x14ac:dyDescent="0.25">
      <c r="B27" s="19"/>
      <c r="C27" s="23" t="s">
        <v>31</v>
      </c>
      <c r="D27" s="24"/>
      <c r="E27" s="24"/>
      <c r="F27" s="25"/>
      <c r="I27" s="23" t="s">
        <v>63</v>
      </c>
      <c r="J27" s="24"/>
      <c r="K27" s="24"/>
      <c r="L27" s="25"/>
      <c r="O27" s="153"/>
      <c r="Q27" s="67" t="s">
        <v>31</v>
      </c>
      <c r="R27" s="24"/>
      <c r="S27" s="24"/>
      <c r="T27" s="25"/>
      <c r="W27" s="153"/>
      <c r="X27" s="185"/>
    </row>
    <row r="28" spans="2:24" ht="15.75" x14ac:dyDescent="0.3">
      <c r="B28" s="19"/>
      <c r="C28" s="26" t="s">
        <v>32</v>
      </c>
      <c r="D28" s="27">
        <v>1649048.6133359999</v>
      </c>
      <c r="E28" s="28">
        <v>1364115.8075759998</v>
      </c>
      <c r="F28" s="29">
        <v>1933981.4190959998</v>
      </c>
      <c r="I28" s="26" t="s">
        <v>65</v>
      </c>
      <c r="J28" s="27">
        <v>1649048.6133359999</v>
      </c>
      <c r="K28" s="28">
        <v>1364115.8075759998</v>
      </c>
      <c r="L28" s="29">
        <v>1933981.4190959998</v>
      </c>
      <c r="O28" s="158">
        <f t="shared" ref="O28:O45" si="0">J28/D28-1</f>
        <v>0</v>
      </c>
      <c r="Q28" s="26" t="s">
        <v>32</v>
      </c>
      <c r="R28" s="28">
        <v>1649048.6133359999</v>
      </c>
      <c r="S28" s="28">
        <v>1364115.8075759998</v>
      </c>
      <c r="T28" s="29">
        <v>1933981.4190959998</v>
      </c>
      <c r="W28" s="158">
        <f>R28/D28-1</f>
        <v>0</v>
      </c>
      <c r="X28" s="185"/>
    </row>
    <row r="29" spans="2:24" ht="15.75" x14ac:dyDescent="0.25">
      <c r="B29" s="19"/>
      <c r="C29" s="30" t="s">
        <v>33</v>
      </c>
      <c r="D29" s="27">
        <v>504558.57790176</v>
      </c>
      <c r="E29" s="28">
        <v>417377.83010015998</v>
      </c>
      <c r="F29" s="29">
        <v>591739.32570335991</v>
      </c>
      <c r="I29" s="30" t="s">
        <v>67</v>
      </c>
      <c r="J29" s="27">
        <v>504558.57790176</v>
      </c>
      <c r="K29" s="28">
        <v>417377.83010015998</v>
      </c>
      <c r="L29" s="29">
        <v>591739.32570335991</v>
      </c>
      <c r="O29" s="158">
        <f t="shared" si="0"/>
        <v>0</v>
      </c>
      <c r="Q29" s="30" t="s">
        <v>33</v>
      </c>
      <c r="R29" s="28">
        <v>504558.57790176</v>
      </c>
      <c r="S29" s="28">
        <v>417377.83010015998</v>
      </c>
      <c r="T29" s="29">
        <v>591739.32570335991</v>
      </c>
      <c r="W29" s="158">
        <f t="shared" ref="W29:W45" si="1">R29/D29-1</f>
        <v>0</v>
      </c>
      <c r="X29" s="185"/>
    </row>
    <row r="30" spans="2:24" ht="15.75" x14ac:dyDescent="0.3">
      <c r="B30" s="19"/>
      <c r="C30" s="31" t="s">
        <v>34</v>
      </c>
      <c r="D30" s="32">
        <v>826320.65591999993</v>
      </c>
      <c r="E30" s="33">
        <v>683543.86871999991</v>
      </c>
      <c r="F30" s="34">
        <v>969097.44311999995</v>
      </c>
      <c r="I30" s="31" t="s">
        <v>69</v>
      </c>
      <c r="J30" s="32">
        <v>826320.65591999993</v>
      </c>
      <c r="K30" s="33">
        <v>683543.86871999991</v>
      </c>
      <c r="L30" s="34">
        <v>969097.44311999995</v>
      </c>
      <c r="O30" s="158">
        <f t="shared" si="0"/>
        <v>0</v>
      </c>
      <c r="Q30" s="31" t="s">
        <v>34</v>
      </c>
      <c r="R30" s="33">
        <v>826320.65591999993</v>
      </c>
      <c r="S30" s="33">
        <v>683543.86871999991</v>
      </c>
      <c r="T30" s="34">
        <v>969097.44311999995</v>
      </c>
      <c r="W30" s="158">
        <f t="shared" si="1"/>
        <v>0</v>
      </c>
      <c r="X30" s="185"/>
    </row>
    <row r="31" spans="2:24" x14ac:dyDescent="0.25">
      <c r="B31" s="19"/>
      <c r="C31" s="35" t="s">
        <v>35</v>
      </c>
      <c r="D31" s="28">
        <v>44908731.299999997</v>
      </c>
      <c r="E31" s="28">
        <v>37149123.299999997</v>
      </c>
      <c r="F31" s="29">
        <v>52668339.29999999</v>
      </c>
      <c r="I31" s="35" t="s">
        <v>35</v>
      </c>
      <c r="J31" s="28">
        <v>44908731.299999997</v>
      </c>
      <c r="K31" s="28">
        <v>37149123.299999997</v>
      </c>
      <c r="L31" s="29">
        <v>52668339.29999999</v>
      </c>
      <c r="O31" s="158">
        <f t="shared" si="0"/>
        <v>0</v>
      </c>
      <c r="Q31" s="35" t="s">
        <v>35</v>
      </c>
      <c r="R31" s="28">
        <v>44908731.299999997</v>
      </c>
      <c r="S31" s="28">
        <v>37149123.299999997</v>
      </c>
      <c r="T31" s="29">
        <v>52668339.29999999</v>
      </c>
      <c r="W31" s="158">
        <f t="shared" si="1"/>
        <v>0</v>
      </c>
      <c r="X31" s="185"/>
    </row>
    <row r="32" spans="2:24" x14ac:dyDescent="0.25">
      <c r="B32" s="19"/>
      <c r="C32" s="36" t="s">
        <v>36</v>
      </c>
      <c r="D32" s="37"/>
      <c r="E32" s="37"/>
      <c r="F32" s="38"/>
      <c r="I32" s="36" t="s">
        <v>71</v>
      </c>
      <c r="J32" s="37"/>
      <c r="K32" s="37"/>
      <c r="L32" s="38"/>
      <c r="O32" s="158" t="e">
        <f t="shared" si="0"/>
        <v>#DIV/0!</v>
      </c>
      <c r="Q32" s="68" t="s">
        <v>36</v>
      </c>
      <c r="R32" s="37"/>
      <c r="S32" s="37"/>
      <c r="T32" s="38"/>
      <c r="W32" s="158" t="e">
        <f t="shared" si="1"/>
        <v>#DIV/0!</v>
      </c>
      <c r="X32" s="185"/>
    </row>
    <row r="33" spans="2:24" x14ac:dyDescent="0.25">
      <c r="B33" s="19"/>
      <c r="C33" s="156" t="s">
        <v>52</v>
      </c>
      <c r="D33" s="39">
        <v>365665.96499999997</v>
      </c>
      <c r="E33" s="40">
        <v>365665.96499999997</v>
      </c>
      <c r="F33" s="41">
        <v>365665.96499999997</v>
      </c>
      <c r="I33" s="156" t="s">
        <v>52</v>
      </c>
      <c r="J33" s="39">
        <v>365665.96499999997</v>
      </c>
      <c r="K33" s="40">
        <v>365665.96499999997</v>
      </c>
      <c r="L33" s="41">
        <v>365665.96499999997</v>
      </c>
      <c r="O33" s="158">
        <f t="shared" si="0"/>
        <v>0</v>
      </c>
      <c r="Q33" s="192" t="s">
        <v>52</v>
      </c>
      <c r="R33" s="65">
        <v>365665.96499999997</v>
      </c>
      <c r="S33" s="40">
        <v>365665.96499999997</v>
      </c>
      <c r="T33" s="41">
        <v>365665.96499999997</v>
      </c>
      <c r="W33" s="158">
        <f t="shared" si="1"/>
        <v>0</v>
      </c>
      <c r="X33" s="185"/>
    </row>
    <row r="34" spans="2:24" x14ac:dyDescent="0.25">
      <c r="B34" s="19"/>
      <c r="C34" s="156" t="s">
        <v>38</v>
      </c>
      <c r="D34" s="39">
        <v>223088.73000000004</v>
      </c>
      <c r="E34" s="40">
        <v>223088.73000000004</v>
      </c>
      <c r="F34" s="41">
        <v>223088.73000000004</v>
      </c>
      <c r="I34" s="156" t="s">
        <v>38</v>
      </c>
      <c r="J34" s="39">
        <v>223088.73000000004</v>
      </c>
      <c r="K34" s="40">
        <v>223088.73000000004</v>
      </c>
      <c r="L34" s="41">
        <v>223088.73000000004</v>
      </c>
      <c r="O34" s="158">
        <f t="shared" si="0"/>
        <v>0</v>
      </c>
      <c r="Q34" s="192" t="s">
        <v>38</v>
      </c>
      <c r="R34" s="65">
        <v>223088.73000000004</v>
      </c>
      <c r="S34" s="40">
        <v>223088.73000000004</v>
      </c>
      <c r="T34" s="41">
        <v>223088.73000000004</v>
      </c>
      <c r="W34" s="158">
        <f t="shared" si="1"/>
        <v>0</v>
      </c>
      <c r="X34" s="185"/>
    </row>
    <row r="35" spans="2:24" x14ac:dyDescent="0.25">
      <c r="B35" s="19"/>
      <c r="C35" s="156" t="s">
        <v>39</v>
      </c>
      <c r="D35" s="39">
        <v>5256.1983728372197</v>
      </c>
      <c r="E35" s="40">
        <v>1576.8214246804716</v>
      </c>
      <c r="F35" s="41">
        <v>23320.933463039288</v>
      </c>
      <c r="I35" s="156" t="s">
        <v>39</v>
      </c>
      <c r="J35" s="39">
        <v>4505.3128910033311</v>
      </c>
      <c r="K35" s="40">
        <v>1445.4196392904323</v>
      </c>
      <c r="L35" s="41">
        <v>18948.258438719418</v>
      </c>
      <c r="O35" s="158">
        <f t="shared" si="0"/>
        <v>-0.1428571428571429</v>
      </c>
      <c r="Q35" s="192" t="s">
        <v>39</v>
      </c>
      <c r="R35" s="65">
        <v>6757.9693365049961</v>
      </c>
      <c r="S35" s="40">
        <v>1839.6249954605505</v>
      </c>
      <c r="T35" s="41">
        <v>32066.283511679023</v>
      </c>
      <c r="W35" s="158">
        <f t="shared" si="1"/>
        <v>0.28571428571428559</v>
      </c>
      <c r="X35" s="185"/>
    </row>
    <row r="36" spans="2:24" x14ac:dyDescent="0.25">
      <c r="B36" s="19"/>
      <c r="C36" s="156" t="s">
        <v>40</v>
      </c>
      <c r="D36" s="39">
        <v>243002.05088332552</v>
      </c>
      <c r="E36" s="40">
        <v>3976.4656016067202</v>
      </c>
      <c r="F36" s="41">
        <v>907539.47294689645</v>
      </c>
      <c r="I36" s="156" t="s">
        <v>40</v>
      </c>
      <c r="J36" s="39">
        <v>249521.39480729977</v>
      </c>
      <c r="K36" s="40">
        <v>8087.3179348507347</v>
      </c>
      <c r="L36" s="41">
        <v>871872.7364182478</v>
      </c>
      <c r="O36" s="158">
        <f t="shared" si="0"/>
        <v>2.6828349391604389E-2</v>
      </c>
      <c r="Q36" s="192" t="s">
        <v>40</v>
      </c>
      <c r="R36" s="65">
        <v>229963.36303537712</v>
      </c>
      <c r="S36" s="40">
        <v>-4245.2390648813616</v>
      </c>
      <c r="T36" s="41">
        <v>898596.24986956432</v>
      </c>
      <c r="W36" s="158">
        <f t="shared" si="1"/>
        <v>-5.3656698783208112E-2</v>
      </c>
      <c r="X36" s="185"/>
    </row>
    <row r="37" spans="2:24" x14ac:dyDescent="0.25">
      <c r="B37" s="19"/>
      <c r="C37" s="156" t="s">
        <v>41</v>
      </c>
      <c r="D37" s="39">
        <v>3882.5481785034603</v>
      </c>
      <c r="E37" s="40">
        <v>172.9744678825501</v>
      </c>
      <c r="F37" s="41">
        <v>60320.372748123009</v>
      </c>
      <c r="I37" s="156" t="s">
        <v>41</v>
      </c>
      <c r="J37" s="39">
        <v>3364.7905594884519</v>
      </c>
      <c r="K37" s="40">
        <v>158.55992889233764</v>
      </c>
      <c r="L37" s="41">
        <v>49237.656927281205</v>
      </c>
      <c r="O37" s="158">
        <f t="shared" si="0"/>
        <v>-0.13335510474324097</v>
      </c>
      <c r="Q37" s="192" t="s">
        <v>41</v>
      </c>
      <c r="R37" s="65">
        <v>4918.0634165334759</v>
      </c>
      <c r="S37" s="40">
        <v>201.80354586297497</v>
      </c>
      <c r="T37" s="41">
        <v>82485.804389806581</v>
      </c>
      <c r="W37" s="158">
        <f t="shared" si="1"/>
        <v>0.26671020948648172</v>
      </c>
      <c r="X37" s="185"/>
    </row>
    <row r="38" spans="2:24" x14ac:dyDescent="0.25">
      <c r="B38" s="19"/>
      <c r="C38" s="156" t="s">
        <v>42</v>
      </c>
      <c r="D38" s="42">
        <v>0</v>
      </c>
      <c r="E38" s="43">
        <v>0</v>
      </c>
      <c r="F38" s="44">
        <v>0</v>
      </c>
      <c r="I38" s="156" t="s">
        <v>42</v>
      </c>
      <c r="J38" s="42">
        <v>0</v>
      </c>
      <c r="K38" s="43">
        <v>0</v>
      </c>
      <c r="L38" s="44">
        <v>0</v>
      </c>
      <c r="O38" s="158" t="e">
        <f t="shared" si="0"/>
        <v>#DIV/0!</v>
      </c>
      <c r="Q38" s="192" t="s">
        <v>42</v>
      </c>
      <c r="R38" s="43">
        <v>0</v>
      </c>
      <c r="S38" s="43">
        <v>0</v>
      </c>
      <c r="T38" s="44">
        <v>0</v>
      </c>
      <c r="W38" s="158" t="e">
        <f t="shared" si="1"/>
        <v>#DIV/0!</v>
      </c>
      <c r="X38" s="185"/>
    </row>
    <row r="39" spans="2:24" x14ac:dyDescent="0.25">
      <c r="B39" s="19"/>
      <c r="C39" s="157" t="s">
        <v>43</v>
      </c>
      <c r="D39" s="42">
        <v>840895.49243466626</v>
      </c>
      <c r="E39" s="45">
        <v>594480.95649416989</v>
      </c>
      <c r="F39" s="46">
        <v>1579935.4741580589</v>
      </c>
      <c r="I39" s="157" t="s">
        <v>43</v>
      </c>
      <c r="J39" s="42">
        <v>846146.19325779157</v>
      </c>
      <c r="K39" s="45">
        <v>598445.99250303349</v>
      </c>
      <c r="L39" s="46">
        <v>1528813.3467842487</v>
      </c>
      <c r="O39" s="158">
        <f t="shared" si="0"/>
        <v>6.2441776301151997E-3</v>
      </c>
      <c r="Q39" s="193" t="s">
        <v>43</v>
      </c>
      <c r="R39" s="43">
        <v>830394.09078841575</v>
      </c>
      <c r="S39" s="45">
        <v>586550.88447644224</v>
      </c>
      <c r="T39" s="46">
        <v>1601903.03277105</v>
      </c>
      <c r="W39" s="158">
        <f t="shared" si="1"/>
        <v>-1.2488355260230399E-2</v>
      </c>
      <c r="X39" s="185"/>
    </row>
    <row r="40" spans="2:24" x14ac:dyDescent="0.25">
      <c r="B40" s="19"/>
      <c r="C40" s="36" t="s">
        <v>44</v>
      </c>
      <c r="D40" s="37"/>
      <c r="E40" s="37"/>
      <c r="F40" s="38"/>
      <c r="I40" s="36" t="s">
        <v>76</v>
      </c>
      <c r="J40" s="37"/>
      <c r="K40" s="37"/>
      <c r="L40" s="38"/>
      <c r="O40" s="158" t="e">
        <f t="shared" si="0"/>
        <v>#DIV/0!</v>
      </c>
      <c r="Q40" s="68" t="s">
        <v>44</v>
      </c>
      <c r="R40" s="37"/>
      <c r="S40" s="37"/>
      <c r="T40" s="38"/>
      <c r="W40" s="158" t="e">
        <f t="shared" si="1"/>
        <v>#DIV/0!</v>
      </c>
      <c r="X40" s="185"/>
    </row>
    <row r="41" spans="2:24" x14ac:dyDescent="0.25">
      <c r="B41" s="19"/>
      <c r="C41" s="47" t="s">
        <v>45</v>
      </c>
      <c r="D41" s="39">
        <v>-30172.378117696604</v>
      </c>
      <c r="E41" s="40">
        <v>0</v>
      </c>
      <c r="F41" s="41">
        <v>-33498.840317159811</v>
      </c>
      <c r="I41" s="47" t="s">
        <v>45</v>
      </c>
      <c r="J41" s="39">
        <v>-30172.378117696604</v>
      </c>
      <c r="K41" s="40">
        <v>0</v>
      </c>
      <c r="L41" s="41">
        <v>-33498.840317159811</v>
      </c>
      <c r="O41" s="158">
        <f t="shared" si="0"/>
        <v>0</v>
      </c>
      <c r="Q41" s="69" t="s">
        <v>45</v>
      </c>
      <c r="R41" s="65">
        <v>-30172.378117696604</v>
      </c>
      <c r="S41" s="40">
        <v>0</v>
      </c>
      <c r="T41" s="41">
        <v>-33498.840317159811</v>
      </c>
      <c r="W41" s="158">
        <f t="shared" si="1"/>
        <v>0</v>
      </c>
      <c r="X41" s="185"/>
    </row>
    <row r="42" spans="2:24" x14ac:dyDescent="0.25">
      <c r="B42" s="19"/>
      <c r="C42" s="47" t="s">
        <v>46</v>
      </c>
      <c r="D42" s="39">
        <v>0</v>
      </c>
      <c r="E42" s="40">
        <v>0</v>
      </c>
      <c r="F42" s="41">
        <v>0</v>
      </c>
      <c r="I42" s="47" t="s">
        <v>46</v>
      </c>
      <c r="J42" s="39">
        <v>0</v>
      </c>
      <c r="K42" s="40">
        <v>0</v>
      </c>
      <c r="L42" s="41">
        <v>0</v>
      </c>
      <c r="O42" s="158" t="e">
        <f t="shared" si="0"/>
        <v>#DIV/0!</v>
      </c>
      <c r="Q42" s="69" t="s">
        <v>46</v>
      </c>
      <c r="R42" s="65">
        <v>0</v>
      </c>
      <c r="S42" s="40">
        <v>0</v>
      </c>
      <c r="T42" s="41">
        <v>0</v>
      </c>
      <c r="W42" s="158" t="e">
        <f t="shared" si="1"/>
        <v>#DIV/0!</v>
      </c>
      <c r="X42" s="185"/>
    </row>
    <row r="43" spans="2:24" x14ac:dyDescent="0.25">
      <c r="B43" s="19"/>
      <c r="C43" s="47" t="s">
        <v>47</v>
      </c>
      <c r="D43" s="39">
        <v>-1671.0855572878118</v>
      </c>
      <c r="E43" s="40">
        <v>0</v>
      </c>
      <c r="F43" s="41">
        <v>-2995.8819462741603</v>
      </c>
      <c r="I43" s="47" t="s">
        <v>47</v>
      </c>
      <c r="J43" s="39">
        <v>-1671.0855572878118</v>
      </c>
      <c r="K43" s="40">
        <v>0</v>
      </c>
      <c r="L43" s="41">
        <v>-2995.8819462741603</v>
      </c>
      <c r="O43" s="158">
        <f t="shared" si="0"/>
        <v>0</v>
      </c>
      <c r="Q43" s="69" t="s">
        <v>47</v>
      </c>
      <c r="R43" s="65">
        <v>-1671.0855572878118</v>
      </c>
      <c r="S43" s="40">
        <v>0</v>
      </c>
      <c r="T43" s="41">
        <v>-2995.8819462741603</v>
      </c>
      <c r="W43" s="158">
        <f t="shared" si="1"/>
        <v>0</v>
      </c>
      <c r="X43" s="185"/>
    </row>
    <row r="44" spans="2:24" x14ac:dyDescent="0.25">
      <c r="B44" s="19"/>
      <c r="C44" s="48" t="s">
        <v>48</v>
      </c>
      <c r="D44" s="39">
        <v>-2468.2212180578572</v>
      </c>
      <c r="E44" s="40">
        <v>0</v>
      </c>
      <c r="F44" s="41">
        <v>-36394.529914878702</v>
      </c>
      <c r="I44" s="48" t="s">
        <v>48</v>
      </c>
      <c r="J44" s="39">
        <v>-2468.2212180578572</v>
      </c>
      <c r="K44" s="40">
        <v>0</v>
      </c>
      <c r="L44" s="41">
        <v>-36394.529914878702</v>
      </c>
      <c r="O44" s="158">
        <f t="shared" si="0"/>
        <v>0</v>
      </c>
      <c r="Q44" s="70" t="s">
        <v>48</v>
      </c>
      <c r="R44" s="65">
        <v>-2468.2212180578572</v>
      </c>
      <c r="S44" s="40">
        <v>0</v>
      </c>
      <c r="T44" s="41">
        <v>-36394.529914878702</v>
      </c>
      <c r="W44" s="158">
        <f t="shared" si="1"/>
        <v>0</v>
      </c>
      <c r="X44" s="185"/>
    </row>
    <row r="45" spans="2:24" x14ac:dyDescent="0.25">
      <c r="B45" s="19"/>
      <c r="C45" s="49" t="s">
        <v>49</v>
      </c>
      <c r="D45" s="50">
        <v>-34311.684893042271</v>
      </c>
      <c r="E45" s="51">
        <v>0</v>
      </c>
      <c r="F45" s="52">
        <v>-72889.252178312672</v>
      </c>
      <c r="I45" s="49" t="s">
        <v>49</v>
      </c>
      <c r="J45" s="50">
        <v>-34311.684893042271</v>
      </c>
      <c r="K45" s="51">
        <v>0</v>
      </c>
      <c r="L45" s="52">
        <v>-72889.252178312672</v>
      </c>
      <c r="O45" s="158">
        <f t="shared" si="0"/>
        <v>0</v>
      </c>
      <c r="Q45" s="55" t="s">
        <v>49</v>
      </c>
      <c r="R45" s="66">
        <v>-34311.684893042271</v>
      </c>
      <c r="S45" s="51">
        <v>0</v>
      </c>
      <c r="T45" s="52">
        <v>-72889.252178312672</v>
      </c>
      <c r="W45" s="158">
        <f t="shared" si="1"/>
        <v>0</v>
      </c>
      <c r="X45" s="185"/>
    </row>
    <row r="46" spans="2:24" x14ac:dyDescent="0.25">
      <c r="B46" s="19"/>
      <c r="X46" s="185"/>
    </row>
    <row r="47" spans="2:24" x14ac:dyDescent="0.25">
      <c r="B47" s="60"/>
      <c r="C47" s="194"/>
      <c r="D47" s="194"/>
      <c r="E47" s="194"/>
      <c r="F47" s="194"/>
      <c r="G47" s="194"/>
      <c r="H47" s="194"/>
      <c r="I47" s="194"/>
      <c r="J47" s="194"/>
      <c r="K47" s="194"/>
      <c r="L47" s="194"/>
      <c r="M47" s="194"/>
      <c r="N47" s="194"/>
      <c r="O47" s="194"/>
      <c r="P47" s="194"/>
      <c r="Q47" s="194"/>
      <c r="R47" s="194"/>
      <c r="S47" s="194"/>
      <c r="T47" s="194"/>
      <c r="U47" s="194"/>
      <c r="V47" s="194"/>
      <c r="W47" s="194"/>
      <c r="X47" s="195"/>
    </row>
    <row r="52" spans="2:24" ht="20.25" x14ac:dyDescent="0.3">
      <c r="B52" s="62"/>
      <c r="C52" s="251" t="s">
        <v>151</v>
      </c>
      <c r="D52" s="251"/>
      <c r="E52" s="182"/>
      <c r="F52" s="182"/>
      <c r="G52" s="182"/>
      <c r="H52" s="182"/>
      <c r="I52" s="182"/>
      <c r="J52" s="182"/>
      <c r="K52" s="182"/>
      <c r="L52" s="182"/>
      <c r="M52" s="182"/>
      <c r="N52" s="182"/>
      <c r="O52" s="182"/>
      <c r="P52" s="182"/>
      <c r="Q52" s="182"/>
      <c r="R52" s="182"/>
      <c r="S52" s="182"/>
      <c r="T52" s="182"/>
      <c r="U52" s="182"/>
      <c r="V52" s="182"/>
      <c r="W52" s="182"/>
      <c r="X52" s="183"/>
    </row>
    <row r="53" spans="2:24" x14ac:dyDescent="0.25">
      <c r="B53" s="18"/>
      <c r="C53" s="184"/>
      <c r="D53" s="184"/>
      <c r="E53" s="184"/>
      <c r="F53" s="184"/>
      <c r="G53" s="184"/>
      <c r="H53" s="184"/>
      <c r="I53" s="184"/>
      <c r="J53" s="184"/>
      <c r="K53" s="184"/>
      <c r="L53" s="184"/>
      <c r="M53" s="184"/>
      <c r="N53" s="184"/>
      <c r="O53" s="184"/>
      <c r="P53" s="184"/>
      <c r="X53" s="185"/>
    </row>
    <row r="54" spans="2:24" x14ac:dyDescent="0.25">
      <c r="B54" s="53"/>
      <c r="C54" s="186"/>
      <c r="D54" s="186" t="s">
        <v>154</v>
      </c>
      <c r="E54" s="186" t="s">
        <v>155</v>
      </c>
      <c r="F54" s="186" t="s">
        <v>156</v>
      </c>
      <c r="G54" s="187"/>
      <c r="H54" s="187"/>
      <c r="I54" s="186"/>
      <c r="J54" s="186" t="s">
        <v>154</v>
      </c>
      <c r="K54" s="186" t="s">
        <v>155</v>
      </c>
      <c r="L54" s="186" t="s">
        <v>156</v>
      </c>
      <c r="M54" s="187"/>
      <c r="N54" s="187"/>
      <c r="O54" s="184"/>
      <c r="P54" s="187"/>
      <c r="Q54" s="186"/>
      <c r="R54" s="186" t="s">
        <v>154</v>
      </c>
      <c r="S54" s="186" t="s">
        <v>155</v>
      </c>
      <c r="T54" s="186" t="s">
        <v>156</v>
      </c>
      <c r="U54" s="187"/>
      <c r="V54" s="187"/>
      <c r="W54" s="184"/>
      <c r="X54" s="185"/>
    </row>
    <row r="55" spans="2:24" x14ac:dyDescent="0.25">
      <c r="B55" s="53"/>
      <c r="C55" s="179" t="s">
        <v>29</v>
      </c>
      <c r="D55" s="190">
        <v>10</v>
      </c>
      <c r="E55" s="190">
        <v>5</v>
      </c>
      <c r="F55" s="190">
        <v>15</v>
      </c>
      <c r="G55" s="187"/>
      <c r="H55" s="187"/>
      <c r="I55" s="179" t="s">
        <v>29</v>
      </c>
      <c r="J55" s="153">
        <v>10</v>
      </c>
      <c r="K55" s="153">
        <v>5</v>
      </c>
      <c r="L55" s="153">
        <v>15</v>
      </c>
      <c r="M55" s="187"/>
      <c r="N55" s="187"/>
      <c r="O55" s="184"/>
      <c r="P55" s="187"/>
      <c r="Q55" s="179" t="s">
        <v>29</v>
      </c>
      <c r="R55" s="153">
        <v>10</v>
      </c>
      <c r="S55" s="153">
        <v>5</v>
      </c>
      <c r="T55" s="153">
        <v>15</v>
      </c>
      <c r="U55" s="187"/>
      <c r="V55" s="187"/>
      <c r="W55" s="184"/>
      <c r="X55" s="185"/>
    </row>
    <row r="56" spans="2:24" x14ac:dyDescent="0.25">
      <c r="B56" s="53"/>
      <c r="C56" s="196" t="s">
        <v>151</v>
      </c>
      <c r="D56" s="188">
        <v>0.25</v>
      </c>
      <c r="E56" s="188">
        <v>0.12</v>
      </c>
      <c r="F56" s="188">
        <v>0.31</v>
      </c>
      <c r="G56" s="187"/>
      <c r="H56" s="187"/>
      <c r="I56" s="197" t="s">
        <v>151</v>
      </c>
      <c r="J56" s="189">
        <v>0.125</v>
      </c>
      <c r="K56" s="189">
        <v>0.06</v>
      </c>
      <c r="L56" s="189">
        <v>0.155</v>
      </c>
      <c r="M56" s="187"/>
      <c r="N56" s="187"/>
      <c r="O56" s="187"/>
      <c r="P56" s="187"/>
      <c r="Q56" s="197" t="s">
        <v>151</v>
      </c>
      <c r="R56" s="189">
        <v>0.5</v>
      </c>
      <c r="S56" s="189">
        <v>0.24</v>
      </c>
      <c r="T56" s="189">
        <v>0.62</v>
      </c>
      <c r="U56" s="187"/>
      <c r="V56" s="187"/>
      <c r="W56" s="187"/>
      <c r="X56" s="185"/>
    </row>
    <row r="57" spans="2:24" x14ac:dyDescent="0.25">
      <c r="B57" s="53"/>
      <c r="C57" s="187"/>
      <c r="D57" s="187"/>
      <c r="E57" s="187"/>
      <c r="F57" s="187"/>
      <c r="G57" s="187"/>
      <c r="H57" s="187"/>
      <c r="I57" s="187"/>
      <c r="J57" s="187"/>
      <c r="K57" s="187"/>
      <c r="L57" s="187"/>
      <c r="M57" s="187"/>
      <c r="N57" s="187"/>
      <c r="O57" s="187"/>
      <c r="P57" s="187"/>
      <c r="Q57" s="187"/>
      <c r="R57" s="187"/>
      <c r="S57" s="187"/>
      <c r="T57" s="187"/>
      <c r="U57" s="187"/>
      <c r="V57" s="187"/>
      <c r="W57" s="187"/>
      <c r="X57" s="185"/>
    </row>
    <row r="58" spans="2:24" x14ac:dyDescent="0.25">
      <c r="B58" s="19"/>
      <c r="X58" s="185"/>
    </row>
    <row r="59" spans="2:24" x14ac:dyDescent="0.25">
      <c r="B59" s="19"/>
      <c r="D59" s="249"/>
      <c r="E59" s="249"/>
      <c r="F59" s="249"/>
      <c r="J59" s="250"/>
      <c r="K59" s="250"/>
      <c r="L59" s="250"/>
      <c r="R59" s="250"/>
      <c r="S59" s="250"/>
      <c r="T59" s="250"/>
      <c r="X59" s="185"/>
    </row>
    <row r="60" spans="2:24" x14ac:dyDescent="0.25">
      <c r="B60" s="19"/>
      <c r="C60" s="162"/>
      <c r="D60" s="20" t="s">
        <v>59</v>
      </c>
      <c r="E60" s="21" t="s">
        <v>60</v>
      </c>
      <c r="F60" s="22" t="s">
        <v>61</v>
      </c>
      <c r="I60" s="162"/>
      <c r="J60" s="20" t="s">
        <v>59</v>
      </c>
      <c r="K60" s="21" t="s">
        <v>60</v>
      </c>
      <c r="L60" s="22" t="s">
        <v>61</v>
      </c>
      <c r="O60" s="191" t="s">
        <v>157</v>
      </c>
      <c r="Q60" s="162"/>
      <c r="R60" s="64" t="s">
        <v>59</v>
      </c>
      <c r="S60" s="21" t="s">
        <v>60</v>
      </c>
      <c r="T60" s="22" t="s">
        <v>61</v>
      </c>
      <c r="W60" s="191" t="s">
        <v>157</v>
      </c>
      <c r="X60" s="185"/>
    </row>
    <row r="61" spans="2:24" x14ac:dyDescent="0.25">
      <c r="B61" s="19"/>
      <c r="C61" s="23" t="s">
        <v>31</v>
      </c>
      <c r="D61" s="24"/>
      <c r="E61" s="24"/>
      <c r="F61" s="25"/>
      <c r="I61" s="23" t="s">
        <v>31</v>
      </c>
      <c r="J61" s="24"/>
      <c r="K61" s="24"/>
      <c r="L61" s="25"/>
      <c r="O61" s="153"/>
      <c r="Q61" s="67" t="s">
        <v>31</v>
      </c>
      <c r="R61" s="24"/>
      <c r="S61" s="24"/>
      <c r="T61" s="25"/>
      <c r="W61" s="153"/>
      <c r="X61" s="185"/>
    </row>
    <row r="62" spans="2:24" x14ac:dyDescent="0.25">
      <c r="B62" s="19"/>
      <c r="C62" s="26" t="s">
        <v>32</v>
      </c>
      <c r="D62" s="27">
        <v>1649048.6133359999</v>
      </c>
      <c r="E62" s="28">
        <v>1364115.8075759998</v>
      </c>
      <c r="F62" s="29">
        <v>1933981.4190959998</v>
      </c>
      <c r="I62" s="26" t="s">
        <v>32</v>
      </c>
      <c r="J62" s="27">
        <v>1649048.6133359999</v>
      </c>
      <c r="K62" s="28">
        <v>1364115.8075759998</v>
      </c>
      <c r="L62" s="29">
        <v>1933981.4190959998</v>
      </c>
      <c r="O62" s="158">
        <f t="shared" ref="O62:O79" si="2">J62/D62-1</f>
        <v>0</v>
      </c>
      <c r="Q62" s="26" t="s">
        <v>32</v>
      </c>
      <c r="R62" s="28">
        <v>1649048.6133359999</v>
      </c>
      <c r="S62" s="28">
        <v>1364115.8075759998</v>
      </c>
      <c r="T62" s="29">
        <v>1933981.4190959998</v>
      </c>
      <c r="W62" s="158">
        <f>R62/D62-1</f>
        <v>0</v>
      </c>
      <c r="X62" s="185"/>
    </row>
    <row r="63" spans="2:24" x14ac:dyDescent="0.25">
      <c r="B63" s="19"/>
      <c r="C63" s="30" t="s">
        <v>33</v>
      </c>
      <c r="D63" s="27">
        <v>504558.57790176</v>
      </c>
      <c r="E63" s="28">
        <v>417377.83010015998</v>
      </c>
      <c r="F63" s="29">
        <v>591739.32570335991</v>
      </c>
      <c r="I63" s="30" t="s">
        <v>33</v>
      </c>
      <c r="J63" s="27">
        <v>504558.57790176</v>
      </c>
      <c r="K63" s="28">
        <v>417377.83010015998</v>
      </c>
      <c r="L63" s="29">
        <v>591739.32570335991</v>
      </c>
      <c r="O63" s="158">
        <f t="shared" si="2"/>
        <v>0</v>
      </c>
      <c r="Q63" s="30" t="s">
        <v>33</v>
      </c>
      <c r="R63" s="28">
        <v>504558.57790176</v>
      </c>
      <c r="S63" s="28">
        <v>417377.83010015998</v>
      </c>
      <c r="T63" s="29">
        <v>591739.32570335991</v>
      </c>
      <c r="W63" s="158">
        <f t="shared" ref="W63:W79" si="3">R63/D63-1</f>
        <v>0</v>
      </c>
      <c r="X63" s="185"/>
    </row>
    <row r="64" spans="2:24" x14ac:dyDescent="0.25">
      <c r="B64" s="19"/>
      <c r="C64" s="31" t="s">
        <v>34</v>
      </c>
      <c r="D64" s="32">
        <v>826320.65591999993</v>
      </c>
      <c r="E64" s="33">
        <v>683543.86871999991</v>
      </c>
      <c r="F64" s="34">
        <v>969097.44311999995</v>
      </c>
      <c r="I64" s="31" t="s">
        <v>34</v>
      </c>
      <c r="J64" s="32">
        <v>826320.65591999993</v>
      </c>
      <c r="K64" s="33">
        <v>683543.86871999991</v>
      </c>
      <c r="L64" s="34">
        <v>969097.44311999995</v>
      </c>
      <c r="O64" s="158">
        <f t="shared" si="2"/>
        <v>0</v>
      </c>
      <c r="Q64" s="31" t="s">
        <v>34</v>
      </c>
      <c r="R64" s="33">
        <v>826320.65591999993</v>
      </c>
      <c r="S64" s="33">
        <v>683543.86871999991</v>
      </c>
      <c r="T64" s="34">
        <v>969097.44311999995</v>
      </c>
      <c r="W64" s="158">
        <f t="shared" si="3"/>
        <v>0</v>
      </c>
      <c r="X64" s="185"/>
    </row>
    <row r="65" spans="2:24" x14ac:dyDescent="0.25">
      <c r="B65" s="19"/>
      <c r="C65" s="35" t="s">
        <v>35</v>
      </c>
      <c r="D65" s="28">
        <v>44908731.299999997</v>
      </c>
      <c r="E65" s="28">
        <v>37149123.299999997</v>
      </c>
      <c r="F65" s="29">
        <v>52668339.29999999</v>
      </c>
      <c r="I65" s="35" t="s">
        <v>35</v>
      </c>
      <c r="J65" s="28">
        <v>44908731.299999997</v>
      </c>
      <c r="K65" s="28">
        <v>37149123.299999997</v>
      </c>
      <c r="L65" s="29">
        <v>52668339.29999999</v>
      </c>
      <c r="O65" s="158">
        <f t="shared" si="2"/>
        <v>0</v>
      </c>
      <c r="Q65" s="35" t="s">
        <v>35</v>
      </c>
      <c r="R65" s="28">
        <v>44908731.299999997</v>
      </c>
      <c r="S65" s="28">
        <v>37149123.299999997</v>
      </c>
      <c r="T65" s="29">
        <v>52668339.29999999</v>
      </c>
      <c r="W65" s="158">
        <f t="shared" si="3"/>
        <v>0</v>
      </c>
      <c r="X65" s="185"/>
    </row>
    <row r="66" spans="2:24" x14ac:dyDescent="0.25">
      <c r="B66" s="19"/>
      <c r="C66" s="36" t="s">
        <v>36</v>
      </c>
      <c r="D66" s="37"/>
      <c r="E66" s="37"/>
      <c r="F66" s="38"/>
      <c r="I66" s="36" t="s">
        <v>36</v>
      </c>
      <c r="J66" s="37"/>
      <c r="K66" s="37"/>
      <c r="L66" s="38"/>
      <c r="O66" s="158" t="e">
        <f t="shared" si="2"/>
        <v>#DIV/0!</v>
      </c>
      <c r="Q66" s="68" t="s">
        <v>36</v>
      </c>
      <c r="R66" s="37"/>
      <c r="S66" s="37"/>
      <c r="T66" s="38"/>
      <c r="W66" s="158" t="e">
        <f t="shared" si="3"/>
        <v>#DIV/0!</v>
      </c>
      <c r="X66" s="185"/>
    </row>
    <row r="67" spans="2:24" x14ac:dyDescent="0.25">
      <c r="B67" s="19"/>
      <c r="C67" s="156" t="s">
        <v>52</v>
      </c>
      <c r="D67" s="39">
        <v>365665.96499999997</v>
      </c>
      <c r="E67" s="40">
        <v>365665.96499999997</v>
      </c>
      <c r="F67" s="41">
        <v>365665.96499999997</v>
      </c>
      <c r="I67" s="156" t="s">
        <v>52</v>
      </c>
      <c r="J67" s="39">
        <v>365665.96499999997</v>
      </c>
      <c r="K67" s="40">
        <v>365665.96499999997</v>
      </c>
      <c r="L67" s="41">
        <v>365665.96499999997</v>
      </c>
      <c r="O67" s="158">
        <f t="shared" si="2"/>
        <v>0</v>
      </c>
      <c r="Q67" s="192" t="s">
        <v>52</v>
      </c>
      <c r="R67" s="65">
        <v>365665.96499999997</v>
      </c>
      <c r="S67" s="40">
        <v>365665.96499999997</v>
      </c>
      <c r="T67" s="41">
        <v>365665.96499999997</v>
      </c>
      <c r="W67" s="158">
        <f t="shared" si="3"/>
        <v>0</v>
      </c>
      <c r="X67" s="185"/>
    </row>
    <row r="68" spans="2:24" x14ac:dyDescent="0.25">
      <c r="B68" s="19"/>
      <c r="C68" s="156" t="s">
        <v>38</v>
      </c>
      <c r="D68" s="39">
        <v>223088.73000000004</v>
      </c>
      <c r="E68" s="40">
        <v>223088.73000000004</v>
      </c>
      <c r="F68" s="41">
        <v>223088.73000000004</v>
      </c>
      <c r="I68" s="156" t="s">
        <v>38</v>
      </c>
      <c r="J68" s="39">
        <v>223088.73000000004</v>
      </c>
      <c r="K68" s="40">
        <v>223088.73000000004</v>
      </c>
      <c r="L68" s="41">
        <v>223088.73000000004</v>
      </c>
      <c r="O68" s="158">
        <f t="shared" si="2"/>
        <v>0</v>
      </c>
      <c r="Q68" s="192" t="s">
        <v>38</v>
      </c>
      <c r="R68" s="65">
        <v>223088.73000000004</v>
      </c>
      <c r="S68" s="40">
        <v>223088.73000000004</v>
      </c>
      <c r="T68" s="41">
        <v>223088.73000000004</v>
      </c>
      <c r="W68" s="158">
        <f t="shared" si="3"/>
        <v>0</v>
      </c>
      <c r="X68" s="185"/>
    </row>
    <row r="69" spans="2:24" x14ac:dyDescent="0.25">
      <c r="B69" s="19"/>
      <c r="C69" s="156" t="s">
        <v>39</v>
      </c>
      <c r="D69" s="39">
        <v>5256.1983728372197</v>
      </c>
      <c r="E69" s="40">
        <v>1576.8214246804716</v>
      </c>
      <c r="F69" s="41">
        <v>23320.933463039288</v>
      </c>
      <c r="I69" s="156" t="s">
        <v>39</v>
      </c>
      <c r="J69" s="39">
        <v>2628.0991864186099</v>
      </c>
      <c r="K69" s="40">
        <v>788.41071234023582</v>
      </c>
      <c r="L69" s="41">
        <v>11660.466731519644</v>
      </c>
      <c r="O69" s="158">
        <f t="shared" si="2"/>
        <v>-0.5</v>
      </c>
      <c r="Q69" s="192" t="s">
        <v>39</v>
      </c>
      <c r="R69" s="65">
        <v>10512.396745674439</v>
      </c>
      <c r="S69" s="40">
        <v>3153.6428493609433</v>
      </c>
      <c r="T69" s="41">
        <v>46641.866926078575</v>
      </c>
      <c r="W69" s="158">
        <f t="shared" si="3"/>
        <v>1</v>
      </c>
      <c r="X69" s="185"/>
    </row>
    <row r="70" spans="2:24" x14ac:dyDescent="0.25">
      <c r="B70" s="19"/>
      <c r="C70" s="156" t="s">
        <v>40</v>
      </c>
      <c r="D70" s="39">
        <v>243002.05088332552</v>
      </c>
      <c r="E70" s="40">
        <v>3976.4656016067202</v>
      </c>
      <c r="F70" s="41">
        <v>907539.47294689645</v>
      </c>
      <c r="I70" s="156" t="s">
        <v>40</v>
      </c>
      <c r="J70" s="39">
        <v>243002.05088332552</v>
      </c>
      <c r="K70" s="40">
        <v>3976.4656016067202</v>
      </c>
      <c r="L70" s="41">
        <v>880780.57423535327</v>
      </c>
      <c r="O70" s="158">
        <f t="shared" si="2"/>
        <v>0</v>
      </c>
      <c r="Q70" s="192" t="s">
        <v>40</v>
      </c>
      <c r="R70" s="65">
        <v>243002.05088332552</v>
      </c>
      <c r="S70" s="40">
        <v>3976.4656016067202</v>
      </c>
      <c r="T70" s="41">
        <v>880780.57423535327</v>
      </c>
      <c r="W70" s="158">
        <f t="shared" si="3"/>
        <v>0</v>
      </c>
      <c r="X70" s="185"/>
    </row>
    <row r="71" spans="2:24" x14ac:dyDescent="0.25">
      <c r="B71" s="19"/>
      <c r="C71" s="156" t="s">
        <v>41</v>
      </c>
      <c r="D71" s="39">
        <v>3882.5481785034603</v>
      </c>
      <c r="E71" s="40">
        <v>172.9744678825501</v>
      </c>
      <c r="F71" s="41">
        <v>60320.372748123009</v>
      </c>
      <c r="I71" s="156" t="s">
        <v>41</v>
      </c>
      <c r="J71" s="39">
        <v>3882.5481785034603</v>
      </c>
      <c r="K71" s="40">
        <v>172.9744678825501</v>
      </c>
      <c r="L71" s="41">
        <v>60320.372748123009</v>
      </c>
      <c r="O71" s="158">
        <f t="shared" si="2"/>
        <v>0</v>
      </c>
      <c r="Q71" s="192" t="s">
        <v>41</v>
      </c>
      <c r="R71" s="65">
        <v>3882.5481785034603</v>
      </c>
      <c r="S71" s="40">
        <v>172.9744678825501</v>
      </c>
      <c r="T71" s="41">
        <v>60320.372748123009</v>
      </c>
      <c r="W71" s="158">
        <f t="shared" si="3"/>
        <v>0</v>
      </c>
      <c r="X71" s="185"/>
    </row>
    <row r="72" spans="2:24" x14ac:dyDescent="0.25">
      <c r="B72" s="19"/>
      <c r="C72" s="156" t="s">
        <v>42</v>
      </c>
      <c r="D72" s="42">
        <v>0</v>
      </c>
      <c r="E72" s="43">
        <v>0</v>
      </c>
      <c r="F72" s="44">
        <v>0</v>
      </c>
      <c r="I72" s="156" t="s">
        <v>42</v>
      </c>
      <c r="J72" s="42">
        <v>0</v>
      </c>
      <c r="K72" s="43">
        <v>0</v>
      </c>
      <c r="L72" s="44">
        <v>0</v>
      </c>
      <c r="O72" s="158" t="e">
        <f t="shared" si="2"/>
        <v>#DIV/0!</v>
      </c>
      <c r="Q72" s="192" t="s">
        <v>42</v>
      </c>
      <c r="R72" s="43">
        <v>0</v>
      </c>
      <c r="S72" s="43">
        <v>0</v>
      </c>
      <c r="T72" s="44">
        <v>0</v>
      </c>
      <c r="W72" s="158" t="e">
        <f t="shared" si="3"/>
        <v>#DIV/0!</v>
      </c>
      <c r="X72" s="185"/>
    </row>
    <row r="73" spans="2:24" x14ac:dyDescent="0.25">
      <c r="B73" s="19"/>
      <c r="C73" s="157" t="s">
        <v>43</v>
      </c>
      <c r="D73" s="42">
        <v>840895.49243466626</v>
      </c>
      <c r="E73" s="45">
        <v>594480.95649416989</v>
      </c>
      <c r="F73" s="46">
        <v>1579935.4741580589</v>
      </c>
      <c r="I73" s="157" t="s">
        <v>43</v>
      </c>
      <c r="J73" s="42">
        <v>838267.39324824756</v>
      </c>
      <c r="K73" s="45">
        <v>593692.54578182963</v>
      </c>
      <c r="L73" s="46">
        <v>1541516.1087149959</v>
      </c>
      <c r="O73" s="158">
        <f t="shared" si="2"/>
        <v>-3.1253576812613204E-3</v>
      </c>
      <c r="Q73" s="193" t="s">
        <v>43</v>
      </c>
      <c r="R73" s="43">
        <v>846151.69080750342</v>
      </c>
      <c r="S73" s="45">
        <v>596057.7779188503</v>
      </c>
      <c r="T73" s="46">
        <v>1576497.5089095549</v>
      </c>
      <c r="W73" s="158">
        <f t="shared" si="3"/>
        <v>6.2507153625224188E-3</v>
      </c>
      <c r="X73" s="185"/>
    </row>
    <row r="74" spans="2:24" x14ac:dyDescent="0.25">
      <c r="B74" s="19"/>
      <c r="C74" s="36" t="s">
        <v>44</v>
      </c>
      <c r="D74" s="37"/>
      <c r="E74" s="37"/>
      <c r="F74" s="38"/>
      <c r="I74" s="36" t="s">
        <v>44</v>
      </c>
      <c r="J74" s="37"/>
      <c r="K74" s="37"/>
      <c r="L74" s="38"/>
      <c r="O74" s="158" t="e">
        <f t="shared" si="2"/>
        <v>#DIV/0!</v>
      </c>
      <c r="Q74" s="68" t="s">
        <v>44</v>
      </c>
      <c r="R74" s="37"/>
      <c r="S74" s="37"/>
      <c r="T74" s="38"/>
      <c r="W74" s="158" t="e">
        <f t="shared" si="3"/>
        <v>#DIV/0!</v>
      </c>
      <c r="X74" s="185"/>
    </row>
    <row r="75" spans="2:24" x14ac:dyDescent="0.25">
      <c r="B75" s="19"/>
      <c r="C75" s="47" t="s">
        <v>45</v>
      </c>
      <c r="D75" s="39">
        <v>-30172.378117696604</v>
      </c>
      <c r="E75" s="40">
        <v>0</v>
      </c>
      <c r="F75" s="41">
        <v>-33498.840317159811</v>
      </c>
      <c r="I75" s="47" t="s">
        <v>45</v>
      </c>
      <c r="J75" s="39">
        <v>-30172.378117696604</v>
      </c>
      <c r="K75" s="40">
        <v>0</v>
      </c>
      <c r="L75" s="41">
        <v>-33498.840317159811</v>
      </c>
      <c r="O75" s="158">
        <f t="shared" si="2"/>
        <v>0</v>
      </c>
      <c r="Q75" s="69" t="s">
        <v>45</v>
      </c>
      <c r="R75" s="65">
        <v>-30172.378117696604</v>
      </c>
      <c r="S75" s="40">
        <v>0</v>
      </c>
      <c r="T75" s="41">
        <v>-33498.840317159811</v>
      </c>
      <c r="W75" s="158">
        <f t="shared" si="3"/>
        <v>0</v>
      </c>
      <c r="X75" s="185"/>
    </row>
    <row r="76" spans="2:24" x14ac:dyDescent="0.25">
      <c r="B76" s="19"/>
      <c r="C76" s="47" t="s">
        <v>46</v>
      </c>
      <c r="D76" s="39">
        <v>0</v>
      </c>
      <c r="E76" s="40">
        <v>0</v>
      </c>
      <c r="F76" s="41">
        <v>0</v>
      </c>
      <c r="I76" s="47" t="s">
        <v>46</v>
      </c>
      <c r="J76" s="39">
        <v>0</v>
      </c>
      <c r="K76" s="40">
        <v>0</v>
      </c>
      <c r="L76" s="41">
        <v>0</v>
      </c>
      <c r="O76" s="158" t="e">
        <f t="shared" si="2"/>
        <v>#DIV/0!</v>
      </c>
      <c r="Q76" s="69" t="s">
        <v>46</v>
      </c>
      <c r="R76" s="65">
        <v>0</v>
      </c>
      <c r="S76" s="40">
        <v>0</v>
      </c>
      <c r="T76" s="41">
        <v>0</v>
      </c>
      <c r="W76" s="158" t="e">
        <f t="shared" si="3"/>
        <v>#DIV/0!</v>
      </c>
      <c r="X76" s="185"/>
    </row>
    <row r="77" spans="2:24" x14ac:dyDescent="0.25">
      <c r="B77" s="19"/>
      <c r="C77" s="47" t="s">
        <v>47</v>
      </c>
      <c r="D77" s="39">
        <v>-1671.0855572878118</v>
      </c>
      <c r="E77" s="40">
        <v>0</v>
      </c>
      <c r="F77" s="41">
        <v>-2995.8819462741603</v>
      </c>
      <c r="I77" s="47" t="s">
        <v>47</v>
      </c>
      <c r="J77" s="39">
        <v>-1671.0855572878118</v>
      </c>
      <c r="K77" s="40">
        <v>0</v>
      </c>
      <c r="L77" s="41">
        <v>-2995.8819462741603</v>
      </c>
      <c r="O77" s="158">
        <f t="shared" si="2"/>
        <v>0</v>
      </c>
      <c r="Q77" s="69" t="s">
        <v>47</v>
      </c>
      <c r="R77" s="65">
        <v>-1671.0855572878118</v>
      </c>
      <c r="S77" s="40">
        <v>0</v>
      </c>
      <c r="T77" s="41">
        <v>-2995.8819462741603</v>
      </c>
      <c r="W77" s="158">
        <f t="shared" si="3"/>
        <v>0</v>
      </c>
      <c r="X77" s="185"/>
    </row>
    <row r="78" spans="2:24" x14ac:dyDescent="0.25">
      <c r="B78" s="19"/>
      <c r="C78" s="48" t="s">
        <v>48</v>
      </c>
      <c r="D78" s="39">
        <v>-2468.2212180578572</v>
      </c>
      <c r="E78" s="40">
        <v>0</v>
      </c>
      <c r="F78" s="41">
        <v>-36394.529914878702</v>
      </c>
      <c r="I78" s="48" t="s">
        <v>48</v>
      </c>
      <c r="J78" s="39">
        <v>-2468.2212180578572</v>
      </c>
      <c r="K78" s="40">
        <v>0</v>
      </c>
      <c r="L78" s="41">
        <v>-36394.529914878702</v>
      </c>
      <c r="O78" s="158">
        <f t="shared" si="2"/>
        <v>0</v>
      </c>
      <c r="Q78" s="70" t="s">
        <v>48</v>
      </c>
      <c r="R78" s="65">
        <v>-2468.2212180578572</v>
      </c>
      <c r="S78" s="40">
        <v>0</v>
      </c>
      <c r="T78" s="41">
        <v>-36394.529914878702</v>
      </c>
      <c r="W78" s="158">
        <f t="shared" si="3"/>
        <v>0</v>
      </c>
      <c r="X78" s="185"/>
    </row>
    <row r="79" spans="2:24" x14ac:dyDescent="0.25">
      <c r="B79" s="19"/>
      <c r="C79" s="49" t="s">
        <v>49</v>
      </c>
      <c r="D79" s="50">
        <v>-34311.684893042271</v>
      </c>
      <c r="E79" s="51">
        <v>0</v>
      </c>
      <c r="F79" s="52">
        <v>-72889.252178312672</v>
      </c>
      <c r="I79" s="49" t="s">
        <v>49</v>
      </c>
      <c r="J79" s="50">
        <v>-34311.684893042271</v>
      </c>
      <c r="K79" s="51">
        <v>0</v>
      </c>
      <c r="L79" s="52">
        <v>-72889.252178312672</v>
      </c>
      <c r="O79" s="158">
        <f t="shared" si="2"/>
        <v>0</v>
      </c>
      <c r="Q79" s="55" t="s">
        <v>49</v>
      </c>
      <c r="R79" s="66">
        <v>-34311.684893042271</v>
      </c>
      <c r="S79" s="51">
        <v>0</v>
      </c>
      <c r="T79" s="52">
        <v>-72889.252178312672</v>
      </c>
      <c r="W79" s="158">
        <f t="shared" si="3"/>
        <v>0</v>
      </c>
      <c r="X79" s="185"/>
    </row>
    <row r="80" spans="2:24" x14ac:dyDescent="0.25">
      <c r="B80" s="19"/>
      <c r="X80" s="185"/>
    </row>
    <row r="81" spans="2:24" x14ac:dyDescent="0.25">
      <c r="B81" s="60"/>
      <c r="C81" s="194"/>
      <c r="D81" s="194"/>
      <c r="E81" s="194"/>
      <c r="F81" s="194"/>
      <c r="G81" s="194"/>
      <c r="H81" s="194"/>
      <c r="I81" s="194"/>
      <c r="J81" s="194"/>
      <c r="K81" s="194"/>
      <c r="L81" s="194"/>
      <c r="M81" s="194"/>
      <c r="N81" s="194"/>
      <c r="O81" s="194"/>
      <c r="P81" s="194"/>
      <c r="Q81" s="194"/>
      <c r="R81" s="194"/>
      <c r="S81" s="194"/>
      <c r="T81" s="194"/>
      <c r="U81" s="194"/>
      <c r="V81" s="194"/>
      <c r="W81" s="194"/>
      <c r="X81" s="195"/>
    </row>
  </sheetData>
  <mergeCells count="8">
    <mergeCell ref="D59:F59"/>
    <mergeCell ref="J59:L59"/>
    <mergeCell ref="R59:T59"/>
    <mergeCell ref="C18:D18"/>
    <mergeCell ref="D25:F25"/>
    <mergeCell ref="J25:L25"/>
    <mergeCell ref="R25:T25"/>
    <mergeCell ref="C52:D5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1807E-20DB-4564-ABA8-AE2A2D466ED0}">
  <sheetPr>
    <tabColor theme="8" tint="0.79998168889431442"/>
  </sheetPr>
  <dimension ref="A2:AB285"/>
  <sheetViews>
    <sheetView showGridLines="0" zoomScale="90" zoomScaleNormal="90" workbookViewId="0">
      <selection activeCell="H13" sqref="H13"/>
    </sheetView>
  </sheetViews>
  <sheetFormatPr defaultColWidth="0" defaultRowHeight="15" x14ac:dyDescent="0.25"/>
  <cols>
    <col min="1" max="2" width="8.7109375" customWidth="1"/>
    <col min="3" max="3" width="82.5703125" style="151" customWidth="1"/>
    <col min="4" max="6" width="15.5703125" style="151" customWidth="1"/>
    <col min="7" max="8" width="8.7109375" style="151" customWidth="1"/>
    <col min="9" max="9" width="82.5703125" style="151" customWidth="1"/>
    <col min="10" max="12" width="15.5703125" style="151" customWidth="1"/>
    <col min="13" max="14" width="8.7109375" style="151" customWidth="1"/>
    <col min="15" max="15" width="12.5703125" style="151" customWidth="1"/>
    <col min="16" max="16" width="12.140625" style="151" customWidth="1"/>
    <col min="17" max="17" width="82.85546875" style="151" customWidth="1"/>
    <col min="18" max="20" width="15.5703125" style="151" customWidth="1"/>
    <col min="21" max="22" width="8.7109375" style="151" customWidth="1"/>
    <col min="23" max="23" width="12.5703125" style="199" customWidth="1"/>
    <col min="24" max="28" width="8.7109375" customWidth="1"/>
    <col min="29" max="16384" width="8.7109375" hidden="1"/>
  </cols>
  <sheetData>
    <row r="2" spans="3:23" s="58" customFormat="1" ht="30" customHeight="1" x14ac:dyDescent="0.25">
      <c r="C2" s="177" t="s">
        <v>75</v>
      </c>
      <c r="D2" s="178"/>
      <c r="E2" s="178"/>
      <c r="F2" s="178"/>
      <c r="G2" s="178"/>
      <c r="H2" s="178"/>
      <c r="I2" s="178"/>
      <c r="J2" s="178"/>
      <c r="K2" s="178"/>
      <c r="L2" s="178"/>
      <c r="M2" s="178"/>
      <c r="N2" s="178"/>
      <c r="O2" s="178"/>
      <c r="P2" s="178"/>
      <c r="Q2" s="178"/>
      <c r="R2" s="178"/>
      <c r="S2" s="178"/>
      <c r="T2" s="178"/>
      <c r="U2" s="178"/>
      <c r="V2" s="178"/>
      <c r="W2" s="198"/>
    </row>
    <row r="4" spans="3:23" x14ac:dyDescent="0.25">
      <c r="C4" s="151" t="s">
        <v>150</v>
      </c>
    </row>
    <row r="5" spans="3:23" x14ac:dyDescent="0.25">
      <c r="C5" s="71" t="s">
        <v>22</v>
      </c>
    </row>
    <row r="6" spans="3:23" x14ac:dyDescent="0.25">
      <c r="C6" s="72" t="s">
        <v>23</v>
      </c>
    </row>
    <row r="7" spans="3:23" x14ac:dyDescent="0.25">
      <c r="C7" s="73" t="s">
        <v>24</v>
      </c>
    </row>
    <row r="8" spans="3:23" x14ac:dyDescent="0.25">
      <c r="C8" s="73" t="s">
        <v>25</v>
      </c>
    </row>
    <row r="9" spans="3:23" x14ac:dyDescent="0.25">
      <c r="C9" s="74" t="s">
        <v>26</v>
      </c>
    </row>
    <row r="10" spans="3:23" x14ac:dyDescent="0.25">
      <c r="C10" s="75" t="s">
        <v>27</v>
      </c>
    </row>
    <row r="11" spans="3:23" x14ac:dyDescent="0.25">
      <c r="C11" s="73" t="s">
        <v>28</v>
      </c>
    </row>
    <row r="13" spans="3:23" x14ac:dyDescent="0.25">
      <c r="C13" s="180" t="s">
        <v>152</v>
      </c>
    </row>
    <row r="14" spans="3:23" x14ac:dyDescent="0.25">
      <c r="C14" s="181" t="s">
        <v>153</v>
      </c>
    </row>
    <row r="17" spans="2:23" ht="20.25" x14ac:dyDescent="0.3">
      <c r="B17" s="62"/>
      <c r="C17" s="252" t="s">
        <v>158</v>
      </c>
      <c r="D17" s="252"/>
      <c r="E17" s="182"/>
      <c r="F17" s="182"/>
      <c r="G17" s="182"/>
      <c r="H17" s="182"/>
      <c r="I17" s="182"/>
      <c r="J17" s="182"/>
      <c r="K17" s="182"/>
      <c r="L17" s="182"/>
      <c r="M17" s="182"/>
      <c r="N17" s="182"/>
      <c r="O17" s="182"/>
      <c r="P17" s="183"/>
    </row>
    <row r="18" spans="2:23" x14ac:dyDescent="0.25">
      <c r="B18" s="18"/>
      <c r="C18" s="184"/>
      <c r="D18" s="184"/>
      <c r="E18" s="184"/>
      <c r="F18" s="184"/>
      <c r="G18" s="184"/>
      <c r="H18" s="184"/>
      <c r="I18" s="184"/>
      <c r="J18" s="184"/>
      <c r="K18" s="184"/>
      <c r="L18" s="184"/>
      <c r="M18" s="184"/>
      <c r="N18" s="184"/>
      <c r="O18" s="184"/>
      <c r="P18" s="208"/>
    </row>
    <row r="19" spans="2:23" s="54" customFormat="1" ht="30" customHeight="1" x14ac:dyDescent="0.2">
      <c r="B19" s="53"/>
      <c r="C19" s="186"/>
      <c r="D19" s="186" t="s">
        <v>154</v>
      </c>
      <c r="E19" s="186" t="s">
        <v>155</v>
      </c>
      <c r="F19" s="186" t="s">
        <v>156</v>
      </c>
      <c r="G19" s="187"/>
      <c r="H19" s="187"/>
      <c r="I19" s="186"/>
      <c r="J19" s="186" t="s">
        <v>154</v>
      </c>
      <c r="K19" s="186" t="s">
        <v>155</v>
      </c>
      <c r="L19" s="186" t="s">
        <v>156</v>
      </c>
      <c r="M19" s="187"/>
      <c r="N19" s="187"/>
      <c r="O19" s="184"/>
      <c r="P19" s="209"/>
      <c r="Q19" s="210"/>
      <c r="R19" s="210"/>
      <c r="S19" s="210"/>
      <c r="T19" s="210"/>
      <c r="U19" s="210"/>
      <c r="V19" s="210"/>
      <c r="W19" s="203"/>
    </row>
    <row r="20" spans="2:23" s="54" customFormat="1" ht="30" customHeight="1" x14ac:dyDescent="0.2">
      <c r="B20" s="53"/>
      <c r="C20" s="186" t="s">
        <v>22</v>
      </c>
      <c r="D20" s="211" t="s">
        <v>159</v>
      </c>
      <c r="E20" s="211" t="s">
        <v>159</v>
      </c>
      <c r="F20" s="211" t="s">
        <v>159</v>
      </c>
      <c r="G20" s="187"/>
      <c r="H20" s="187"/>
      <c r="I20" s="186" t="s">
        <v>22</v>
      </c>
      <c r="J20" s="212" t="s">
        <v>160</v>
      </c>
      <c r="K20" s="212" t="s">
        <v>160</v>
      </c>
      <c r="L20" s="212" t="s">
        <v>160</v>
      </c>
      <c r="M20" s="187"/>
      <c r="N20" s="187"/>
      <c r="O20" s="184"/>
      <c r="P20" s="209"/>
      <c r="Q20" s="210"/>
      <c r="R20" s="210"/>
      <c r="S20" s="210"/>
      <c r="T20" s="210"/>
      <c r="U20" s="210"/>
      <c r="V20" s="210"/>
      <c r="W20" s="203"/>
    </row>
    <row r="21" spans="2:23" s="54" customFormat="1" ht="30" customHeight="1" x14ac:dyDescent="0.25">
      <c r="B21" s="53"/>
      <c r="C21" s="213" t="s">
        <v>151</v>
      </c>
      <c r="D21" s="186">
        <v>7.45</v>
      </c>
      <c r="E21" s="186">
        <v>5.3</v>
      </c>
      <c r="F21" s="186">
        <v>9.6</v>
      </c>
      <c r="G21" s="187"/>
      <c r="H21" s="187"/>
      <c r="I21" s="213" t="s">
        <v>151</v>
      </c>
      <c r="J21" s="186">
        <v>7.45</v>
      </c>
      <c r="K21" s="186">
        <v>5.3</v>
      </c>
      <c r="L21" s="186">
        <v>9.6</v>
      </c>
      <c r="M21" s="187"/>
      <c r="N21" s="187"/>
      <c r="O21" s="187"/>
      <c r="P21" s="209"/>
      <c r="Q21" s="210"/>
      <c r="R21" s="210"/>
      <c r="S21" s="210"/>
      <c r="T21" s="210"/>
      <c r="U21" s="210"/>
      <c r="V21" s="210"/>
      <c r="W21" s="203"/>
    </row>
    <row r="22" spans="2:23" s="54" customFormat="1" ht="30" customHeight="1" x14ac:dyDescent="0.25">
      <c r="B22" s="53"/>
      <c r="C22" s="213" t="s">
        <v>24</v>
      </c>
      <c r="D22" s="186">
        <v>0.82818199999999997</v>
      </c>
      <c r="E22" s="186">
        <v>0.3</v>
      </c>
      <c r="F22" s="186">
        <v>1.78</v>
      </c>
      <c r="G22" s="187"/>
      <c r="H22" s="187"/>
      <c r="I22" s="213" t="s">
        <v>24</v>
      </c>
      <c r="J22" s="186">
        <v>0.82818199999999997</v>
      </c>
      <c r="K22" s="186">
        <v>0.3</v>
      </c>
      <c r="L22" s="186">
        <v>1.78</v>
      </c>
      <c r="M22" s="187"/>
      <c r="N22" s="187"/>
      <c r="O22" s="187"/>
      <c r="P22" s="209"/>
      <c r="Q22" s="210"/>
      <c r="R22" s="210"/>
      <c r="S22" s="210"/>
      <c r="T22" s="210"/>
      <c r="U22" s="210"/>
      <c r="V22" s="210"/>
      <c r="W22" s="203"/>
    </row>
    <row r="23" spans="2:23" s="54" customFormat="1" ht="30" customHeight="1" x14ac:dyDescent="0.25">
      <c r="B23" s="53"/>
      <c r="C23" s="213" t="s">
        <v>25</v>
      </c>
      <c r="D23" s="186">
        <v>53.23</v>
      </c>
      <c r="E23" s="186">
        <v>19.57</v>
      </c>
      <c r="F23" s="186">
        <v>64.28</v>
      </c>
      <c r="G23" s="187"/>
      <c r="H23" s="187"/>
      <c r="I23" s="213" t="s">
        <v>25</v>
      </c>
      <c r="J23" s="186">
        <v>53.23</v>
      </c>
      <c r="K23" s="186">
        <v>19.57</v>
      </c>
      <c r="L23" s="186">
        <v>64.28</v>
      </c>
      <c r="M23" s="187"/>
      <c r="N23" s="187"/>
      <c r="O23" s="187"/>
      <c r="P23" s="209"/>
      <c r="Q23" s="210"/>
      <c r="R23" s="210"/>
      <c r="S23" s="210"/>
      <c r="T23" s="210"/>
      <c r="U23" s="210"/>
      <c r="V23" s="210"/>
      <c r="W23" s="203"/>
    </row>
    <row r="24" spans="2:23" s="54" customFormat="1" ht="30" customHeight="1" x14ac:dyDescent="0.25">
      <c r="B24" s="53"/>
      <c r="C24" s="213" t="s">
        <v>26</v>
      </c>
      <c r="D24" s="186">
        <v>5</v>
      </c>
      <c r="E24" s="186">
        <v>1.5</v>
      </c>
      <c r="F24" s="186">
        <v>30</v>
      </c>
      <c r="G24" s="187"/>
      <c r="H24" s="187"/>
      <c r="I24" s="213" t="s">
        <v>26</v>
      </c>
      <c r="J24" s="186">
        <v>5</v>
      </c>
      <c r="K24" s="186">
        <v>1.5</v>
      </c>
      <c r="L24" s="186">
        <v>30</v>
      </c>
      <c r="M24" s="187"/>
      <c r="N24" s="187"/>
      <c r="O24" s="187"/>
      <c r="P24" s="209"/>
      <c r="Q24" s="210"/>
      <c r="R24" s="210"/>
      <c r="S24" s="210"/>
      <c r="T24" s="210"/>
      <c r="U24" s="210"/>
      <c r="V24" s="210"/>
      <c r="W24" s="203"/>
    </row>
    <row r="25" spans="2:23" s="54" customFormat="1" ht="30" customHeight="1" x14ac:dyDescent="0.25">
      <c r="B25" s="53"/>
      <c r="C25" s="213" t="s">
        <v>27</v>
      </c>
      <c r="D25" s="186">
        <v>0.3</v>
      </c>
      <c r="E25" s="186">
        <v>0.2</v>
      </c>
      <c r="F25" s="186">
        <v>0.4</v>
      </c>
      <c r="G25" s="187"/>
      <c r="H25" s="187"/>
      <c r="I25" s="213" t="s">
        <v>27</v>
      </c>
      <c r="J25" s="186">
        <v>0.3</v>
      </c>
      <c r="K25" s="186">
        <v>0.2</v>
      </c>
      <c r="L25" s="186">
        <v>0.4</v>
      </c>
      <c r="M25" s="187"/>
      <c r="N25" s="187"/>
      <c r="O25" s="187"/>
      <c r="P25" s="209"/>
      <c r="Q25" s="210"/>
      <c r="R25" s="210"/>
      <c r="S25" s="210"/>
      <c r="T25" s="210"/>
      <c r="U25" s="210"/>
      <c r="V25" s="210"/>
      <c r="W25" s="203"/>
    </row>
    <row r="26" spans="2:23" s="54" customFormat="1" ht="30" customHeight="1" x14ac:dyDescent="0.25">
      <c r="B26" s="53"/>
      <c r="C26" s="213" t="s">
        <v>161</v>
      </c>
      <c r="D26" s="186">
        <v>0.13</v>
      </c>
      <c r="E26" s="186">
        <v>7.0000000000000007E-2</v>
      </c>
      <c r="F26" s="186">
        <v>0.28999999999999998</v>
      </c>
      <c r="G26" s="187"/>
      <c r="H26" s="187"/>
      <c r="I26" s="213" t="s">
        <v>161</v>
      </c>
      <c r="J26" s="186">
        <v>0.13</v>
      </c>
      <c r="K26" s="186">
        <v>7.0000000000000007E-2</v>
      </c>
      <c r="L26" s="186">
        <v>0.28999999999999998</v>
      </c>
      <c r="M26" s="187"/>
      <c r="N26" s="187"/>
      <c r="O26" s="187"/>
      <c r="P26" s="209"/>
      <c r="Q26" s="210"/>
      <c r="R26" s="210"/>
      <c r="S26" s="210"/>
      <c r="T26" s="210"/>
      <c r="U26" s="210"/>
      <c r="V26" s="210"/>
      <c r="W26" s="203"/>
    </row>
    <row r="27" spans="2:23" s="54" customFormat="1" ht="30" customHeight="1" x14ac:dyDescent="0.25">
      <c r="B27" s="53"/>
      <c r="C27" s="187"/>
      <c r="D27" s="187"/>
      <c r="E27" s="187"/>
      <c r="F27" s="187"/>
      <c r="G27" s="187"/>
      <c r="H27" s="187"/>
      <c r="I27" s="187"/>
      <c r="J27" s="187"/>
      <c r="K27" s="187"/>
      <c r="L27" s="187"/>
      <c r="M27" s="187"/>
      <c r="N27" s="187"/>
      <c r="O27" s="187"/>
      <c r="P27" s="209"/>
      <c r="Q27" s="210"/>
      <c r="R27" s="210"/>
      <c r="S27" s="210"/>
      <c r="T27" s="210"/>
      <c r="U27" s="210"/>
      <c r="V27" s="210"/>
      <c r="W27" s="203"/>
    </row>
    <row r="28" spans="2:23" ht="12.95" customHeight="1" x14ac:dyDescent="0.25">
      <c r="B28" s="19"/>
      <c r="P28" s="185"/>
    </row>
    <row r="29" spans="2:23" ht="20.100000000000001" customHeight="1" x14ac:dyDescent="0.25">
      <c r="B29" s="19"/>
      <c r="D29" s="249" t="s">
        <v>159</v>
      </c>
      <c r="E29" s="249"/>
      <c r="F29" s="249"/>
      <c r="J29" s="250" t="s">
        <v>160</v>
      </c>
      <c r="K29" s="250"/>
      <c r="L29" s="250"/>
      <c r="P29" s="185"/>
    </row>
    <row r="30" spans="2:23" ht="20.100000000000001" customHeight="1" x14ac:dyDescent="0.25">
      <c r="B30" s="19"/>
      <c r="C30" s="162"/>
      <c r="D30" s="20" t="s">
        <v>59</v>
      </c>
      <c r="E30" s="21" t="s">
        <v>60</v>
      </c>
      <c r="F30" s="22" t="s">
        <v>61</v>
      </c>
      <c r="I30" s="162"/>
      <c r="J30" s="20" t="s">
        <v>59</v>
      </c>
      <c r="K30" s="21" t="s">
        <v>60</v>
      </c>
      <c r="L30" s="22" t="s">
        <v>61</v>
      </c>
      <c r="O30" s="191" t="s">
        <v>157</v>
      </c>
      <c r="P30" s="185"/>
    </row>
    <row r="31" spans="2:23" ht="20.100000000000001" customHeight="1" x14ac:dyDescent="0.25">
      <c r="B31" s="19"/>
      <c r="C31" s="23" t="s">
        <v>31</v>
      </c>
      <c r="D31" s="103"/>
      <c r="E31" s="103"/>
      <c r="F31" s="104"/>
      <c r="I31" s="23" t="s">
        <v>31</v>
      </c>
      <c r="J31" s="105"/>
      <c r="K31" s="105"/>
      <c r="L31" s="106"/>
      <c r="O31" s="153"/>
      <c r="P31" s="185"/>
    </row>
    <row r="32" spans="2:23" ht="20.100000000000001" customHeight="1" x14ac:dyDescent="0.25">
      <c r="B32" s="19"/>
      <c r="C32" s="26" t="s">
        <v>32</v>
      </c>
      <c r="D32" s="84">
        <v>1649048.6133359999</v>
      </c>
      <c r="E32" s="85">
        <v>1364115.8075759998</v>
      </c>
      <c r="F32" s="86">
        <v>1933981.4190959998</v>
      </c>
      <c r="I32" s="26" t="s">
        <v>32</v>
      </c>
      <c r="J32" s="107">
        <v>1649048.6133359999</v>
      </c>
      <c r="K32" s="108">
        <v>1364115.8075759998</v>
      </c>
      <c r="L32" s="109">
        <v>1933981.4190959998</v>
      </c>
      <c r="O32" s="158">
        <f>J32/D32-1</f>
        <v>0</v>
      </c>
      <c r="P32" s="185"/>
    </row>
    <row r="33" spans="2:16" ht="20.100000000000001" customHeight="1" x14ac:dyDescent="0.25">
      <c r="B33" s="19"/>
      <c r="C33" s="30" t="s">
        <v>33</v>
      </c>
      <c r="D33" s="84">
        <v>504558.57790176</v>
      </c>
      <c r="E33" s="85">
        <v>417377.83010015998</v>
      </c>
      <c r="F33" s="86">
        <v>591739.32570335991</v>
      </c>
      <c r="I33" s="30" t="s">
        <v>33</v>
      </c>
      <c r="J33" s="107">
        <v>504558.57790176</v>
      </c>
      <c r="K33" s="108">
        <v>417377.83010015998</v>
      </c>
      <c r="L33" s="109">
        <v>591739.32570335991</v>
      </c>
      <c r="O33" s="158">
        <f t="shared" ref="O33:O49" si="0">J33/D33-1</f>
        <v>0</v>
      </c>
      <c r="P33" s="185"/>
    </row>
    <row r="34" spans="2:16" ht="20.100000000000001" customHeight="1" x14ac:dyDescent="0.25">
      <c r="B34" s="19"/>
      <c r="C34" s="31" t="s">
        <v>34</v>
      </c>
      <c r="D34" s="87">
        <v>826320.65591999993</v>
      </c>
      <c r="E34" s="88">
        <v>683543.86871999991</v>
      </c>
      <c r="F34" s="89">
        <v>969097.44311999995</v>
      </c>
      <c r="I34" s="31" t="s">
        <v>34</v>
      </c>
      <c r="J34" s="110">
        <v>826320.65591999993</v>
      </c>
      <c r="K34" s="111">
        <v>683543.86871999991</v>
      </c>
      <c r="L34" s="112">
        <v>969097.44311999995</v>
      </c>
      <c r="O34" s="158">
        <f t="shared" si="0"/>
        <v>0</v>
      </c>
      <c r="P34" s="185"/>
    </row>
    <row r="35" spans="2:16" ht="20.100000000000001" customHeight="1" x14ac:dyDescent="0.25">
      <c r="B35" s="19"/>
      <c r="C35" s="35" t="s">
        <v>35</v>
      </c>
      <c r="D35" s="85">
        <v>44908731.299999997</v>
      </c>
      <c r="E35" s="85">
        <v>37149123.299999997</v>
      </c>
      <c r="F35" s="86">
        <v>52668339.29999999</v>
      </c>
      <c r="I35" s="35" t="s">
        <v>35</v>
      </c>
      <c r="J35" s="108">
        <v>44908731.299999997</v>
      </c>
      <c r="K35" s="108">
        <v>37149123.299999997</v>
      </c>
      <c r="L35" s="109">
        <v>52668339.29999999</v>
      </c>
      <c r="O35" s="158">
        <f t="shared" si="0"/>
        <v>0</v>
      </c>
      <c r="P35" s="185"/>
    </row>
    <row r="36" spans="2:16" ht="20.100000000000001" customHeight="1" x14ac:dyDescent="0.25">
      <c r="B36" s="19"/>
      <c r="C36" s="36" t="s">
        <v>36</v>
      </c>
      <c r="D36" s="90"/>
      <c r="E36" s="90"/>
      <c r="F36" s="91"/>
      <c r="I36" s="36" t="s">
        <v>36</v>
      </c>
      <c r="J36" s="113"/>
      <c r="K36" s="113"/>
      <c r="L36" s="114"/>
      <c r="O36" s="158" t="e">
        <f t="shared" si="0"/>
        <v>#DIV/0!</v>
      </c>
      <c r="P36" s="185"/>
    </row>
    <row r="37" spans="2:16" ht="20.100000000000001" customHeight="1" x14ac:dyDescent="0.25">
      <c r="B37" s="19"/>
      <c r="C37" s="156" t="s">
        <v>52</v>
      </c>
      <c r="D37" s="92">
        <v>365665.96499999997</v>
      </c>
      <c r="E37" s="93">
        <v>365665.96499999997</v>
      </c>
      <c r="F37" s="94">
        <v>365665.96499999997</v>
      </c>
      <c r="I37" s="156" t="s">
        <v>52</v>
      </c>
      <c r="J37" s="115">
        <v>365665.96499999997</v>
      </c>
      <c r="K37" s="116">
        <v>365665.96499999997</v>
      </c>
      <c r="L37" s="117">
        <v>365665.96499999997</v>
      </c>
      <c r="O37" s="158">
        <f t="shared" si="0"/>
        <v>0</v>
      </c>
      <c r="P37" s="185"/>
    </row>
    <row r="38" spans="2:16" ht="20.100000000000001" customHeight="1" x14ac:dyDescent="0.25">
      <c r="B38" s="19"/>
      <c r="C38" s="156" t="s">
        <v>38</v>
      </c>
      <c r="D38" s="92">
        <v>223088.73000000004</v>
      </c>
      <c r="E38" s="93">
        <v>223088.73000000004</v>
      </c>
      <c r="F38" s="94">
        <v>223088.73000000004</v>
      </c>
      <c r="I38" s="156" t="s">
        <v>38</v>
      </c>
      <c r="J38" s="115">
        <v>223088.73000000004</v>
      </c>
      <c r="K38" s="116">
        <v>223088.73000000004</v>
      </c>
      <c r="L38" s="117">
        <v>223088.73000000004</v>
      </c>
      <c r="O38" s="158">
        <f t="shared" si="0"/>
        <v>0</v>
      </c>
      <c r="P38" s="185"/>
    </row>
    <row r="39" spans="2:16" ht="20.100000000000001" customHeight="1" x14ac:dyDescent="0.25">
      <c r="B39" s="19"/>
      <c r="C39" s="156" t="s">
        <v>39</v>
      </c>
      <c r="D39" s="92">
        <v>5256.1983728372197</v>
      </c>
      <c r="E39" s="93">
        <v>1576.8214246804716</v>
      </c>
      <c r="F39" s="94">
        <v>23320.933463039288</v>
      </c>
      <c r="I39" s="156" t="s">
        <v>39</v>
      </c>
      <c r="J39" s="115">
        <v>5256.1983728372197</v>
      </c>
      <c r="K39" s="116">
        <v>1576.8214246804716</v>
      </c>
      <c r="L39" s="117">
        <v>23320.933463039288</v>
      </c>
      <c r="O39" s="158">
        <f t="shared" si="0"/>
        <v>0</v>
      </c>
      <c r="P39" s="185"/>
    </row>
    <row r="40" spans="2:16" ht="20.100000000000001" customHeight="1" x14ac:dyDescent="0.25">
      <c r="B40" s="19"/>
      <c r="C40" s="156" t="s">
        <v>40</v>
      </c>
      <c r="D40" s="92">
        <v>243002.05088332552</v>
      </c>
      <c r="E40" s="93">
        <v>3976.4656016067202</v>
      </c>
      <c r="F40" s="94">
        <v>907539.47294689645</v>
      </c>
      <c r="I40" s="156" t="s">
        <v>40</v>
      </c>
      <c r="J40" s="115">
        <v>149315.12723319361</v>
      </c>
      <c r="K40" s="116">
        <v>-100514.41589725816</v>
      </c>
      <c r="L40" s="117">
        <v>982445.79361345479</v>
      </c>
      <c r="O40" s="158">
        <f>J40/D40-1</f>
        <v>-0.38553964178316569</v>
      </c>
      <c r="P40" s="185"/>
    </row>
    <row r="41" spans="2:16" ht="20.100000000000001" customHeight="1" x14ac:dyDescent="0.25">
      <c r="B41" s="19"/>
      <c r="C41" s="156" t="s">
        <v>41</v>
      </c>
      <c r="D41" s="92">
        <v>3882.5481785034603</v>
      </c>
      <c r="E41" s="93">
        <v>172.9744678825501</v>
      </c>
      <c r="F41" s="94">
        <v>60320.372748123009</v>
      </c>
      <c r="I41" s="156" t="s">
        <v>41</v>
      </c>
      <c r="J41" s="115">
        <v>10248.610772059956</v>
      </c>
      <c r="K41" s="116">
        <v>418.31405091338388</v>
      </c>
      <c r="L41" s="117">
        <v>170906.59985256812</v>
      </c>
      <c r="O41" s="158">
        <f t="shared" si="0"/>
        <v>1.6396609393808768</v>
      </c>
      <c r="P41" s="185"/>
    </row>
    <row r="42" spans="2:16" ht="20.100000000000001" customHeight="1" x14ac:dyDescent="0.25">
      <c r="B42" s="19"/>
      <c r="C42" s="156" t="s">
        <v>42</v>
      </c>
      <c r="D42" s="95">
        <v>0</v>
      </c>
      <c r="E42" s="96">
        <v>0</v>
      </c>
      <c r="F42" s="97">
        <v>0</v>
      </c>
      <c r="I42" s="156" t="s">
        <v>42</v>
      </c>
      <c r="J42" s="118">
        <v>0</v>
      </c>
      <c r="K42" s="119">
        <v>0</v>
      </c>
      <c r="L42" s="120">
        <v>0</v>
      </c>
      <c r="O42" s="158" t="e">
        <f t="shared" si="0"/>
        <v>#DIV/0!</v>
      </c>
      <c r="P42" s="185"/>
    </row>
    <row r="43" spans="2:16" ht="20.100000000000001" customHeight="1" x14ac:dyDescent="0.25">
      <c r="B43" s="19"/>
      <c r="C43" s="157" t="s">
        <v>43</v>
      </c>
      <c r="D43" s="95">
        <v>840895.49243466626</v>
      </c>
      <c r="E43" s="98">
        <v>594480.95649416989</v>
      </c>
      <c r="F43" s="99">
        <v>1579935.4741580589</v>
      </c>
      <c r="I43" s="157" t="s">
        <v>43</v>
      </c>
      <c r="J43" s="118">
        <v>753574.63137809094</v>
      </c>
      <c r="K43" s="121">
        <v>490235.41457833583</v>
      </c>
      <c r="L43" s="122">
        <v>1765428.0219290624</v>
      </c>
      <c r="O43" s="158">
        <f t="shared" si="0"/>
        <v>-0.10384270321601197</v>
      </c>
      <c r="P43" s="185"/>
    </row>
    <row r="44" spans="2:16" ht="20.100000000000001" customHeight="1" x14ac:dyDescent="0.25">
      <c r="B44" s="19"/>
      <c r="C44" s="36" t="s">
        <v>44</v>
      </c>
      <c r="D44" s="90"/>
      <c r="E44" s="90"/>
      <c r="F44" s="91"/>
      <c r="I44" s="36" t="s">
        <v>44</v>
      </c>
      <c r="J44" s="113"/>
      <c r="K44" s="113"/>
      <c r="L44" s="114"/>
      <c r="O44" s="158" t="e">
        <f t="shared" si="0"/>
        <v>#DIV/0!</v>
      </c>
      <c r="P44" s="185"/>
    </row>
    <row r="45" spans="2:16" ht="20.100000000000001" customHeight="1" x14ac:dyDescent="0.25">
      <c r="B45" s="19"/>
      <c r="C45" s="47" t="s">
        <v>45</v>
      </c>
      <c r="D45" s="92">
        <v>-30172.378117696604</v>
      </c>
      <c r="E45" s="93">
        <v>0</v>
      </c>
      <c r="F45" s="94">
        <v>-33498.840317159811</v>
      </c>
      <c r="I45" s="47" t="s">
        <v>45</v>
      </c>
      <c r="J45" s="115">
        <v>-99656.545856528595</v>
      </c>
      <c r="K45" s="116">
        <v>0</v>
      </c>
      <c r="L45" s="117">
        <v>-123934.03264579918</v>
      </c>
      <c r="O45" s="158">
        <f>J45/D45-1</f>
        <v>2.3029065679804126</v>
      </c>
      <c r="P45" s="185"/>
    </row>
    <row r="46" spans="2:16" ht="20.100000000000001" customHeight="1" x14ac:dyDescent="0.25">
      <c r="B46" s="19"/>
      <c r="C46" s="47" t="s">
        <v>46</v>
      </c>
      <c r="D46" s="92">
        <v>0</v>
      </c>
      <c r="E46" s="93">
        <v>0</v>
      </c>
      <c r="F46" s="94">
        <v>0</v>
      </c>
      <c r="I46" s="47" t="s">
        <v>46</v>
      </c>
      <c r="J46" s="115">
        <v>0</v>
      </c>
      <c r="K46" s="116">
        <v>0</v>
      </c>
      <c r="L46" s="117">
        <v>0</v>
      </c>
      <c r="O46" s="158" t="e">
        <f t="shared" si="0"/>
        <v>#DIV/0!</v>
      </c>
      <c r="P46" s="185"/>
    </row>
    <row r="47" spans="2:16" ht="20.100000000000001" customHeight="1" x14ac:dyDescent="0.25">
      <c r="B47" s="19"/>
      <c r="C47" s="47" t="s">
        <v>47</v>
      </c>
      <c r="D47" s="92">
        <v>-1671.0855572878118</v>
      </c>
      <c r="E47" s="93">
        <v>0</v>
      </c>
      <c r="F47" s="94">
        <v>-2995.8819462741603</v>
      </c>
      <c r="I47" s="47" t="s">
        <v>47</v>
      </c>
      <c r="J47" s="115">
        <v>-5519.4394628231212</v>
      </c>
      <c r="K47" s="116">
        <v>0</v>
      </c>
      <c r="L47" s="117">
        <v>-10220.013653220209</v>
      </c>
      <c r="O47" s="158">
        <f t="shared" si="0"/>
        <v>2.3029065679804126</v>
      </c>
      <c r="P47" s="185"/>
    </row>
    <row r="48" spans="2:16" ht="20.100000000000001" customHeight="1" x14ac:dyDescent="0.25">
      <c r="B48" s="19"/>
      <c r="C48" s="48" t="s">
        <v>48</v>
      </c>
      <c r="D48" s="92">
        <v>-2468.2212180578572</v>
      </c>
      <c r="E48" s="93">
        <v>0</v>
      </c>
      <c r="F48" s="94">
        <v>-36394.529914878702</v>
      </c>
      <c r="I48" s="48" t="s">
        <v>48</v>
      </c>
      <c r="J48" s="115">
        <v>-7577.4990735804131</v>
      </c>
      <c r="K48" s="116">
        <v>0</v>
      </c>
      <c r="L48" s="117">
        <v>-120778.22664430969</v>
      </c>
      <c r="O48" s="158">
        <f t="shared" si="0"/>
        <v>2.0700242823221653</v>
      </c>
      <c r="P48" s="185"/>
    </row>
    <row r="49" spans="2:24" ht="20.100000000000001" customHeight="1" x14ac:dyDescent="0.25">
      <c r="B49" s="19"/>
      <c r="C49" s="49" t="s">
        <v>49</v>
      </c>
      <c r="D49" s="100">
        <v>-34311.684893042271</v>
      </c>
      <c r="E49" s="101">
        <v>0</v>
      </c>
      <c r="F49" s="102">
        <v>-72889.252178312672</v>
      </c>
      <c r="I49" s="49" t="s">
        <v>49</v>
      </c>
      <c r="J49" s="123">
        <v>-112753.48439293214</v>
      </c>
      <c r="K49" s="124">
        <v>0</v>
      </c>
      <c r="L49" s="125">
        <v>-254932.27294332907</v>
      </c>
      <c r="O49" s="158">
        <f t="shared" si="0"/>
        <v>2.2861541117672219</v>
      </c>
      <c r="P49" s="185"/>
    </row>
    <row r="50" spans="2:24" x14ac:dyDescent="0.25">
      <c r="B50" s="19"/>
      <c r="P50" s="185"/>
    </row>
    <row r="51" spans="2:24" x14ac:dyDescent="0.25">
      <c r="B51" s="60"/>
      <c r="C51" s="194"/>
      <c r="D51" s="194"/>
      <c r="E51" s="194"/>
      <c r="F51" s="194"/>
      <c r="G51" s="194"/>
      <c r="H51" s="194"/>
      <c r="I51" s="194"/>
      <c r="J51" s="194"/>
      <c r="K51" s="194"/>
      <c r="L51" s="194"/>
      <c r="M51" s="194"/>
      <c r="N51" s="194"/>
      <c r="O51" s="194"/>
      <c r="P51" s="195"/>
    </row>
    <row r="56" spans="2:24" ht="20.25" x14ac:dyDescent="0.3">
      <c r="B56" s="62"/>
      <c r="C56" s="251" t="s">
        <v>162</v>
      </c>
      <c r="D56" s="251"/>
      <c r="E56" s="182"/>
      <c r="F56" s="182"/>
      <c r="G56" s="182"/>
      <c r="H56" s="182"/>
      <c r="I56" s="182"/>
      <c r="J56" s="182"/>
      <c r="K56" s="182"/>
      <c r="L56" s="182"/>
      <c r="M56" s="182"/>
      <c r="N56" s="182"/>
      <c r="O56" s="182"/>
      <c r="P56" s="182"/>
      <c r="Q56" s="182"/>
      <c r="R56" s="182"/>
      <c r="S56" s="182"/>
      <c r="T56" s="182"/>
      <c r="U56" s="182"/>
      <c r="V56" s="182"/>
      <c r="W56" s="200"/>
      <c r="X56" s="63"/>
    </row>
    <row r="57" spans="2:24" x14ac:dyDescent="0.25">
      <c r="B57" s="18"/>
      <c r="C57" s="184"/>
      <c r="D57" s="184"/>
      <c r="E57" s="184"/>
      <c r="F57" s="184"/>
      <c r="G57" s="184"/>
      <c r="H57" s="184"/>
      <c r="I57" s="184"/>
      <c r="J57" s="184"/>
      <c r="K57" s="184"/>
      <c r="L57" s="184"/>
      <c r="M57" s="184"/>
      <c r="N57" s="184"/>
      <c r="O57" s="184"/>
      <c r="P57" s="184"/>
      <c r="X57" s="59"/>
    </row>
    <row r="58" spans="2:24" x14ac:dyDescent="0.25">
      <c r="B58" s="53"/>
      <c r="C58" s="186"/>
      <c r="D58" s="186" t="s">
        <v>154</v>
      </c>
      <c r="E58" s="186" t="s">
        <v>155</v>
      </c>
      <c r="F58" s="186" t="s">
        <v>156</v>
      </c>
      <c r="G58" s="187"/>
      <c r="H58" s="187"/>
      <c r="I58" s="186"/>
      <c r="J58" s="186" t="s">
        <v>154</v>
      </c>
      <c r="K58" s="186" t="s">
        <v>155</v>
      </c>
      <c r="L58" s="186" t="s">
        <v>156</v>
      </c>
      <c r="M58" s="187"/>
      <c r="N58" s="187"/>
      <c r="O58" s="184"/>
      <c r="P58" s="187"/>
      <c r="Q58" s="186"/>
      <c r="R58" s="186" t="s">
        <v>154</v>
      </c>
      <c r="S58" s="186" t="s">
        <v>155</v>
      </c>
      <c r="T58" s="186" t="s">
        <v>156</v>
      </c>
      <c r="U58" s="187"/>
      <c r="V58" s="187"/>
      <c r="W58" s="201"/>
      <c r="X58" s="59"/>
    </row>
    <row r="59" spans="2:24" x14ac:dyDescent="0.25">
      <c r="B59" s="53"/>
      <c r="C59" s="186" t="s">
        <v>22</v>
      </c>
      <c r="D59" s="214" t="s">
        <v>159</v>
      </c>
      <c r="E59" s="214" t="s">
        <v>159</v>
      </c>
      <c r="F59" s="214" t="s">
        <v>159</v>
      </c>
      <c r="G59" s="187"/>
      <c r="H59" s="187"/>
      <c r="I59" s="186" t="s">
        <v>22</v>
      </c>
      <c r="J59" s="214" t="s">
        <v>159</v>
      </c>
      <c r="K59" s="214" t="s">
        <v>159</v>
      </c>
      <c r="L59" s="214" t="s">
        <v>159</v>
      </c>
      <c r="M59" s="187"/>
      <c r="N59" s="187"/>
      <c r="O59" s="184"/>
      <c r="P59" s="187"/>
      <c r="Q59" s="186" t="s">
        <v>22</v>
      </c>
      <c r="R59" s="215" t="s">
        <v>159</v>
      </c>
      <c r="S59" s="215" t="s">
        <v>159</v>
      </c>
      <c r="T59" s="215" t="s">
        <v>159</v>
      </c>
      <c r="U59" s="187"/>
      <c r="V59" s="187"/>
      <c r="W59" s="201"/>
      <c r="X59" s="59"/>
    </row>
    <row r="60" spans="2:24" x14ac:dyDescent="0.25">
      <c r="B60" s="53"/>
      <c r="C60" s="213" t="s">
        <v>151</v>
      </c>
      <c r="D60" s="216">
        <v>7.45</v>
      </c>
      <c r="E60" s="216">
        <v>5.3</v>
      </c>
      <c r="F60" s="216">
        <v>9.6</v>
      </c>
      <c r="G60" s="187"/>
      <c r="H60" s="187"/>
      <c r="I60" s="213" t="s">
        <v>151</v>
      </c>
      <c r="J60" s="217">
        <v>3.7250000000000001</v>
      </c>
      <c r="K60" s="217">
        <v>2.65</v>
      </c>
      <c r="L60" s="217">
        <v>4.8</v>
      </c>
      <c r="M60" s="187"/>
      <c r="N60" s="187"/>
      <c r="O60" s="187"/>
      <c r="P60" s="187"/>
      <c r="Q60" s="213" t="s">
        <v>151</v>
      </c>
      <c r="R60" s="218">
        <v>14.9</v>
      </c>
      <c r="S60" s="218">
        <v>10.6</v>
      </c>
      <c r="T60" s="218">
        <v>19.2</v>
      </c>
      <c r="U60" s="187"/>
      <c r="V60" s="187"/>
      <c r="W60" s="202"/>
      <c r="X60" s="59"/>
    </row>
    <row r="61" spans="2:24" x14ac:dyDescent="0.25">
      <c r="B61" s="53"/>
      <c r="C61" s="213" t="s">
        <v>24</v>
      </c>
      <c r="D61" s="214">
        <v>0.82818199999999997</v>
      </c>
      <c r="E61" s="214">
        <v>0.3</v>
      </c>
      <c r="F61" s="214">
        <v>1.78</v>
      </c>
      <c r="G61" s="187"/>
      <c r="H61" s="187"/>
      <c r="I61" s="213" t="s">
        <v>24</v>
      </c>
      <c r="J61" s="214">
        <v>0.82818199999999997</v>
      </c>
      <c r="K61" s="214">
        <v>0.3</v>
      </c>
      <c r="L61" s="214">
        <v>1.78</v>
      </c>
      <c r="M61" s="187"/>
      <c r="N61" s="187"/>
      <c r="O61" s="187"/>
      <c r="P61" s="187"/>
      <c r="Q61" s="213" t="s">
        <v>24</v>
      </c>
      <c r="R61" s="215">
        <v>0.82818199999999997</v>
      </c>
      <c r="S61" s="215">
        <v>0.3</v>
      </c>
      <c r="T61" s="215">
        <v>1.78</v>
      </c>
      <c r="U61" s="187"/>
      <c r="V61" s="187"/>
      <c r="W61" s="202"/>
      <c r="X61" s="59"/>
    </row>
    <row r="62" spans="2:24" x14ac:dyDescent="0.25">
      <c r="B62" s="53"/>
      <c r="C62" s="213" t="s">
        <v>25</v>
      </c>
      <c r="D62" s="214">
        <v>53.23</v>
      </c>
      <c r="E62" s="214">
        <v>19.57</v>
      </c>
      <c r="F62" s="214">
        <v>64.28</v>
      </c>
      <c r="G62" s="187"/>
      <c r="H62" s="187"/>
      <c r="I62" s="213" t="s">
        <v>25</v>
      </c>
      <c r="J62" s="214">
        <v>53.23</v>
      </c>
      <c r="K62" s="214">
        <v>19.57</v>
      </c>
      <c r="L62" s="214">
        <v>64.28</v>
      </c>
      <c r="M62" s="187"/>
      <c r="N62" s="187"/>
      <c r="O62" s="187"/>
      <c r="P62" s="187"/>
      <c r="Q62" s="213" t="s">
        <v>25</v>
      </c>
      <c r="R62" s="215">
        <v>53.23</v>
      </c>
      <c r="S62" s="215">
        <v>19.57</v>
      </c>
      <c r="T62" s="215">
        <v>64.28</v>
      </c>
      <c r="U62" s="187"/>
      <c r="V62" s="187"/>
      <c r="W62" s="202"/>
      <c r="X62" s="59"/>
    </row>
    <row r="63" spans="2:24" x14ac:dyDescent="0.25">
      <c r="B63" s="53"/>
      <c r="C63" s="213" t="s">
        <v>26</v>
      </c>
      <c r="D63" s="214">
        <v>5</v>
      </c>
      <c r="E63" s="214">
        <v>1.5</v>
      </c>
      <c r="F63" s="214">
        <v>30</v>
      </c>
      <c r="G63" s="187"/>
      <c r="H63" s="187"/>
      <c r="I63" s="213" t="s">
        <v>26</v>
      </c>
      <c r="J63" s="214">
        <v>5</v>
      </c>
      <c r="K63" s="214">
        <v>1.5</v>
      </c>
      <c r="L63" s="214">
        <v>30</v>
      </c>
      <c r="M63" s="187"/>
      <c r="N63" s="187"/>
      <c r="O63" s="187"/>
      <c r="P63" s="187"/>
      <c r="Q63" s="213" t="s">
        <v>26</v>
      </c>
      <c r="R63" s="215">
        <v>5</v>
      </c>
      <c r="S63" s="215">
        <v>1.5</v>
      </c>
      <c r="T63" s="215">
        <v>30</v>
      </c>
      <c r="U63" s="187"/>
      <c r="V63" s="187"/>
      <c r="W63" s="202"/>
      <c r="X63" s="59"/>
    </row>
    <row r="64" spans="2:24" x14ac:dyDescent="0.25">
      <c r="B64" s="53"/>
      <c r="C64" s="213" t="s">
        <v>27</v>
      </c>
      <c r="D64" s="214">
        <v>0.3</v>
      </c>
      <c r="E64" s="214">
        <v>0.2</v>
      </c>
      <c r="F64" s="214">
        <v>0.4</v>
      </c>
      <c r="G64" s="187"/>
      <c r="H64" s="187"/>
      <c r="I64" s="213" t="s">
        <v>27</v>
      </c>
      <c r="J64" s="214">
        <v>0.3</v>
      </c>
      <c r="K64" s="214">
        <v>0.2</v>
      </c>
      <c r="L64" s="214">
        <v>0.4</v>
      </c>
      <c r="M64" s="187"/>
      <c r="N64" s="187"/>
      <c r="O64" s="187"/>
      <c r="P64" s="187"/>
      <c r="Q64" s="213" t="s">
        <v>27</v>
      </c>
      <c r="R64" s="215">
        <v>0.3</v>
      </c>
      <c r="S64" s="215">
        <v>0.2</v>
      </c>
      <c r="T64" s="215">
        <v>0.4</v>
      </c>
      <c r="U64" s="187"/>
      <c r="V64" s="187"/>
      <c r="W64" s="202"/>
      <c r="X64" s="59"/>
    </row>
    <row r="65" spans="2:24" x14ac:dyDescent="0.25">
      <c r="B65" s="53"/>
      <c r="C65" s="213" t="s">
        <v>161</v>
      </c>
      <c r="D65" s="214">
        <v>0.13</v>
      </c>
      <c r="E65" s="214">
        <v>7.0000000000000007E-2</v>
      </c>
      <c r="F65" s="214">
        <v>0.28999999999999998</v>
      </c>
      <c r="G65" s="187"/>
      <c r="H65" s="187"/>
      <c r="I65" s="213" t="s">
        <v>161</v>
      </c>
      <c r="J65" s="214">
        <v>0.13</v>
      </c>
      <c r="K65" s="214">
        <v>7.0000000000000007E-2</v>
      </c>
      <c r="L65" s="214">
        <v>0.28999999999999998</v>
      </c>
      <c r="M65" s="187"/>
      <c r="N65" s="187"/>
      <c r="O65" s="187"/>
      <c r="P65" s="187"/>
      <c r="Q65" s="213" t="s">
        <v>161</v>
      </c>
      <c r="R65" s="215">
        <v>0.13</v>
      </c>
      <c r="S65" s="215">
        <v>7.0000000000000007E-2</v>
      </c>
      <c r="T65" s="215">
        <v>0.28999999999999998</v>
      </c>
      <c r="U65" s="187"/>
      <c r="V65" s="187"/>
      <c r="W65" s="202"/>
      <c r="X65" s="59"/>
    </row>
    <row r="66" spans="2:24" x14ac:dyDescent="0.25">
      <c r="B66" s="53"/>
      <c r="C66" s="187"/>
      <c r="D66" s="187"/>
      <c r="E66" s="187"/>
      <c r="F66" s="187"/>
      <c r="G66" s="187"/>
      <c r="H66" s="187"/>
      <c r="I66" s="187"/>
      <c r="J66" s="187"/>
      <c r="K66" s="187"/>
      <c r="L66" s="187"/>
      <c r="M66" s="187"/>
      <c r="N66" s="187"/>
      <c r="O66" s="187"/>
      <c r="P66" s="187"/>
      <c r="Q66" s="187"/>
      <c r="R66" s="187"/>
      <c r="S66" s="187"/>
      <c r="T66" s="187"/>
      <c r="U66" s="187"/>
      <c r="V66" s="187"/>
      <c r="W66" s="202"/>
      <c r="X66" s="59"/>
    </row>
    <row r="67" spans="2:24" x14ac:dyDescent="0.25">
      <c r="B67" s="19"/>
      <c r="X67" s="59"/>
    </row>
    <row r="68" spans="2:24" x14ac:dyDescent="0.25">
      <c r="B68" s="19"/>
      <c r="D68" s="249"/>
      <c r="E68" s="249"/>
      <c r="F68" s="249"/>
      <c r="J68" s="250"/>
      <c r="K68" s="250"/>
      <c r="L68" s="250"/>
      <c r="R68" s="250"/>
      <c r="S68" s="250"/>
      <c r="T68" s="250"/>
      <c r="X68" s="59"/>
    </row>
    <row r="69" spans="2:24" x14ac:dyDescent="0.25">
      <c r="B69" s="19"/>
      <c r="C69" s="162"/>
      <c r="D69" s="20" t="s">
        <v>59</v>
      </c>
      <c r="E69" s="21" t="s">
        <v>60</v>
      </c>
      <c r="F69" s="22" t="s">
        <v>61</v>
      </c>
      <c r="I69" s="162"/>
      <c r="J69" s="20" t="s">
        <v>59</v>
      </c>
      <c r="K69" s="21" t="s">
        <v>60</v>
      </c>
      <c r="L69" s="22" t="s">
        <v>61</v>
      </c>
      <c r="O69" s="191" t="s">
        <v>157</v>
      </c>
      <c r="Q69" s="162"/>
      <c r="R69" s="64" t="s">
        <v>59</v>
      </c>
      <c r="S69" s="21" t="s">
        <v>60</v>
      </c>
      <c r="T69" s="22" t="s">
        <v>61</v>
      </c>
      <c r="W69" s="204" t="s">
        <v>157</v>
      </c>
      <c r="X69" s="59"/>
    </row>
    <row r="70" spans="2:24" x14ac:dyDescent="0.25">
      <c r="B70" s="19"/>
      <c r="C70" s="23" t="s">
        <v>31</v>
      </c>
      <c r="D70" s="103"/>
      <c r="E70" s="103"/>
      <c r="F70" s="104"/>
      <c r="I70" s="23" t="s">
        <v>63</v>
      </c>
      <c r="J70" s="103"/>
      <c r="K70" s="103"/>
      <c r="L70" s="104"/>
      <c r="O70" s="153"/>
      <c r="Q70" s="67" t="s">
        <v>31</v>
      </c>
      <c r="R70" s="103"/>
      <c r="S70" s="103"/>
      <c r="T70" s="104"/>
      <c r="W70" s="205"/>
      <c r="X70" s="59"/>
    </row>
    <row r="71" spans="2:24" ht="15.75" x14ac:dyDescent="0.3">
      <c r="B71" s="19"/>
      <c r="C71" s="26" t="s">
        <v>32</v>
      </c>
      <c r="D71" s="84">
        <v>1649048.6133359999</v>
      </c>
      <c r="E71" s="85">
        <v>1364115.8075759998</v>
      </c>
      <c r="F71" s="86">
        <v>1933981.4190959998</v>
      </c>
      <c r="I71" s="26" t="s">
        <v>65</v>
      </c>
      <c r="J71" s="84">
        <v>1649048.6133359999</v>
      </c>
      <c r="K71" s="85">
        <v>1364115.8075759998</v>
      </c>
      <c r="L71" s="86">
        <v>1933981.4190959998</v>
      </c>
      <c r="O71" s="158">
        <f t="shared" ref="O71:O88" si="1">J71/D71-1</f>
        <v>0</v>
      </c>
      <c r="Q71" s="26" t="s">
        <v>32</v>
      </c>
      <c r="R71" s="84">
        <v>1649048.6133359999</v>
      </c>
      <c r="S71" s="85">
        <v>1364115.8075759998</v>
      </c>
      <c r="T71" s="86">
        <v>1933981.4190959998</v>
      </c>
      <c r="W71" s="206">
        <f>R71/D71-1</f>
        <v>0</v>
      </c>
      <c r="X71" s="59"/>
    </row>
    <row r="72" spans="2:24" ht="15.75" x14ac:dyDescent="0.25">
      <c r="B72" s="19"/>
      <c r="C72" s="30" t="s">
        <v>33</v>
      </c>
      <c r="D72" s="84">
        <v>504558.57790176</v>
      </c>
      <c r="E72" s="85">
        <v>417377.83010015998</v>
      </c>
      <c r="F72" s="86">
        <v>591739.32570335991</v>
      </c>
      <c r="I72" s="30" t="s">
        <v>67</v>
      </c>
      <c r="J72" s="84">
        <v>504558.57790176</v>
      </c>
      <c r="K72" s="85">
        <v>417377.83010015998</v>
      </c>
      <c r="L72" s="86">
        <v>591739.32570335991</v>
      </c>
      <c r="O72" s="158">
        <f t="shared" si="1"/>
        <v>0</v>
      </c>
      <c r="Q72" s="30" t="s">
        <v>33</v>
      </c>
      <c r="R72" s="84">
        <v>504558.57790176</v>
      </c>
      <c r="S72" s="85">
        <v>417377.83010015998</v>
      </c>
      <c r="T72" s="86">
        <v>591739.32570335991</v>
      </c>
      <c r="W72" s="206">
        <f t="shared" ref="W72:W88" si="2">R72/D72-1</f>
        <v>0</v>
      </c>
      <c r="X72" s="59"/>
    </row>
    <row r="73" spans="2:24" ht="15.75" x14ac:dyDescent="0.3">
      <c r="B73" s="19"/>
      <c r="C73" s="31" t="s">
        <v>34</v>
      </c>
      <c r="D73" s="87">
        <v>826320.65591999993</v>
      </c>
      <c r="E73" s="88">
        <v>683543.86871999991</v>
      </c>
      <c r="F73" s="89">
        <v>969097.44311999995</v>
      </c>
      <c r="I73" s="31" t="s">
        <v>69</v>
      </c>
      <c r="J73" s="87">
        <v>826320.65591999993</v>
      </c>
      <c r="K73" s="88">
        <v>683543.86871999991</v>
      </c>
      <c r="L73" s="89">
        <v>969097.44311999995</v>
      </c>
      <c r="O73" s="158">
        <f t="shared" si="1"/>
        <v>0</v>
      </c>
      <c r="Q73" s="31" t="s">
        <v>34</v>
      </c>
      <c r="R73" s="87">
        <v>826320.65591999993</v>
      </c>
      <c r="S73" s="88">
        <v>683543.86871999991</v>
      </c>
      <c r="T73" s="89">
        <v>969097.44311999995</v>
      </c>
      <c r="W73" s="206">
        <f t="shared" si="2"/>
        <v>0</v>
      </c>
      <c r="X73" s="59"/>
    </row>
    <row r="74" spans="2:24" x14ac:dyDescent="0.25">
      <c r="B74" s="19"/>
      <c r="C74" s="35" t="s">
        <v>35</v>
      </c>
      <c r="D74" s="85">
        <v>44908731.299999997</v>
      </c>
      <c r="E74" s="85">
        <v>37149123.299999997</v>
      </c>
      <c r="F74" s="86">
        <v>52668339.29999999</v>
      </c>
      <c r="I74" s="35" t="s">
        <v>35</v>
      </c>
      <c r="J74" s="85">
        <v>44908731.299999997</v>
      </c>
      <c r="K74" s="85">
        <v>37149123.299999997</v>
      </c>
      <c r="L74" s="86">
        <v>52668339.29999999</v>
      </c>
      <c r="O74" s="158">
        <f t="shared" si="1"/>
        <v>0</v>
      </c>
      <c r="Q74" s="35" t="s">
        <v>35</v>
      </c>
      <c r="R74" s="85">
        <v>44908731.299999997</v>
      </c>
      <c r="S74" s="85">
        <v>37149123.299999997</v>
      </c>
      <c r="T74" s="86">
        <v>52668339.29999999</v>
      </c>
      <c r="W74" s="206">
        <f t="shared" si="2"/>
        <v>0</v>
      </c>
      <c r="X74" s="59"/>
    </row>
    <row r="75" spans="2:24" x14ac:dyDescent="0.25">
      <c r="B75" s="19"/>
      <c r="C75" s="36" t="s">
        <v>36</v>
      </c>
      <c r="D75" s="90"/>
      <c r="E75" s="90"/>
      <c r="F75" s="91"/>
      <c r="I75" s="36" t="s">
        <v>71</v>
      </c>
      <c r="J75" s="90"/>
      <c r="K75" s="90"/>
      <c r="L75" s="91"/>
      <c r="O75" s="158" t="e">
        <f>J75/D75-1</f>
        <v>#DIV/0!</v>
      </c>
      <c r="Q75" s="68" t="s">
        <v>36</v>
      </c>
      <c r="R75" s="90"/>
      <c r="S75" s="90"/>
      <c r="T75" s="91"/>
      <c r="W75" s="206" t="e">
        <f t="shared" si="2"/>
        <v>#DIV/0!</v>
      </c>
      <c r="X75" s="59"/>
    </row>
    <row r="76" spans="2:24" x14ac:dyDescent="0.25">
      <c r="B76" s="19"/>
      <c r="C76" s="156" t="s">
        <v>52</v>
      </c>
      <c r="D76" s="92">
        <v>365665.96499999997</v>
      </c>
      <c r="E76" s="93">
        <v>365665.96499999997</v>
      </c>
      <c r="F76" s="94">
        <v>365665.96499999997</v>
      </c>
      <c r="I76" s="156" t="s">
        <v>52</v>
      </c>
      <c r="J76" s="92">
        <v>365665.96499999997</v>
      </c>
      <c r="K76" s="93">
        <v>365665.96499999997</v>
      </c>
      <c r="L76" s="94">
        <v>365665.96499999997</v>
      </c>
      <c r="O76" s="158">
        <f>J76/D76-1</f>
        <v>0</v>
      </c>
      <c r="Q76" s="192" t="s">
        <v>52</v>
      </c>
      <c r="R76" s="92">
        <v>365665.96499999997</v>
      </c>
      <c r="S76" s="93">
        <v>365665.96499999997</v>
      </c>
      <c r="T76" s="94">
        <v>365665.96499999997</v>
      </c>
      <c r="W76" s="206">
        <f t="shared" si="2"/>
        <v>0</v>
      </c>
      <c r="X76" s="59"/>
    </row>
    <row r="77" spans="2:24" x14ac:dyDescent="0.25">
      <c r="B77" s="19"/>
      <c r="C77" s="156" t="s">
        <v>38</v>
      </c>
      <c r="D77" s="92">
        <v>223088.73000000004</v>
      </c>
      <c r="E77" s="93">
        <v>223088.73000000004</v>
      </c>
      <c r="F77" s="94">
        <v>223088.73000000004</v>
      </c>
      <c r="I77" s="156" t="s">
        <v>38</v>
      </c>
      <c r="J77" s="92">
        <v>223088.73000000004</v>
      </c>
      <c r="K77" s="93">
        <v>223088.73000000004</v>
      </c>
      <c r="L77" s="94">
        <v>223088.73000000004</v>
      </c>
      <c r="O77" s="158">
        <f t="shared" si="1"/>
        <v>0</v>
      </c>
      <c r="Q77" s="192" t="s">
        <v>38</v>
      </c>
      <c r="R77" s="92">
        <v>223088.73000000004</v>
      </c>
      <c r="S77" s="93">
        <v>223088.73000000004</v>
      </c>
      <c r="T77" s="94">
        <v>223088.73000000004</v>
      </c>
      <c r="W77" s="206">
        <f t="shared" si="2"/>
        <v>0</v>
      </c>
      <c r="X77" s="59"/>
    </row>
    <row r="78" spans="2:24" x14ac:dyDescent="0.25">
      <c r="B78" s="19"/>
      <c r="C78" s="156" t="s">
        <v>39</v>
      </c>
      <c r="D78" s="92">
        <v>5256.1983728372197</v>
      </c>
      <c r="E78" s="93">
        <v>1576.8214246804716</v>
      </c>
      <c r="F78" s="94">
        <v>23320.933463039288</v>
      </c>
      <c r="I78" s="156" t="s">
        <v>39</v>
      </c>
      <c r="J78" s="92">
        <v>5256.1983728372197</v>
      </c>
      <c r="K78" s="93">
        <v>1576.8214246804716</v>
      </c>
      <c r="L78" s="94">
        <v>23320.933463039288</v>
      </c>
      <c r="O78" s="158">
        <f t="shared" si="1"/>
        <v>0</v>
      </c>
      <c r="Q78" s="192" t="s">
        <v>39</v>
      </c>
      <c r="R78" s="92">
        <v>5256.1983728372197</v>
      </c>
      <c r="S78" s="93">
        <v>1576.8214246804716</v>
      </c>
      <c r="T78" s="94">
        <v>23320.933463039288</v>
      </c>
      <c r="W78" s="206">
        <f t="shared" si="2"/>
        <v>0</v>
      </c>
      <c r="X78" s="59"/>
    </row>
    <row r="79" spans="2:24" x14ac:dyDescent="0.25">
      <c r="B79" s="19"/>
      <c r="C79" s="156" t="s">
        <v>40</v>
      </c>
      <c r="D79" s="92">
        <v>243002.05088332552</v>
      </c>
      <c r="E79" s="93">
        <v>3976.4656016067202</v>
      </c>
      <c r="F79" s="94">
        <v>907539.47294689645</v>
      </c>
      <c r="I79" s="156" t="s">
        <v>40</v>
      </c>
      <c r="J79" s="92">
        <v>247918.64052278537</v>
      </c>
      <c r="K79" s="93">
        <v>6974.4564599032328</v>
      </c>
      <c r="L79" s="94">
        <v>914780.11925367254</v>
      </c>
      <c r="O79" s="158">
        <f t="shared" si="1"/>
        <v>2.0232708413726597E-2</v>
      </c>
      <c r="Q79" s="192" t="s">
        <v>40</v>
      </c>
      <c r="R79" s="92">
        <v>233168.87160440587</v>
      </c>
      <c r="S79" s="93">
        <v>-2019.5161149863361</v>
      </c>
      <c r="T79" s="94">
        <v>893058.1803333445</v>
      </c>
      <c r="W79" s="206">
        <f t="shared" si="2"/>
        <v>-4.0465416827452749E-2</v>
      </c>
      <c r="X79" s="59"/>
    </row>
    <row r="80" spans="2:24" x14ac:dyDescent="0.25">
      <c r="B80" s="19"/>
      <c r="C80" s="156" t="s">
        <v>41</v>
      </c>
      <c r="D80" s="92">
        <v>3882.5481785034603</v>
      </c>
      <c r="E80" s="93">
        <v>172.9744678825501</v>
      </c>
      <c r="F80" s="94">
        <v>60320.372748123009</v>
      </c>
      <c r="I80" s="156" t="s">
        <v>41</v>
      </c>
      <c r="J80" s="92">
        <v>3855.8695906714624</v>
      </c>
      <c r="K80" s="93">
        <v>172.9744678825499</v>
      </c>
      <c r="L80" s="94">
        <v>60227.369551343327</v>
      </c>
      <c r="O80" s="158">
        <f t="shared" si="1"/>
        <v>-6.8714119195505408E-3</v>
      </c>
      <c r="Q80" s="192" t="s">
        <v>41</v>
      </c>
      <c r="R80" s="92">
        <v>3935.9053541674512</v>
      </c>
      <c r="S80" s="93">
        <v>172.97446788254948</v>
      </c>
      <c r="T80" s="94">
        <v>60506.379141682344</v>
      </c>
      <c r="W80" s="206">
        <f t="shared" si="2"/>
        <v>1.3742823839099749E-2</v>
      </c>
      <c r="X80" s="59"/>
    </row>
    <row r="81" spans="2:24" x14ac:dyDescent="0.25">
      <c r="B81" s="19"/>
      <c r="C81" s="156" t="s">
        <v>42</v>
      </c>
      <c r="D81" s="95">
        <v>0</v>
      </c>
      <c r="E81" s="96">
        <v>0</v>
      </c>
      <c r="F81" s="97">
        <v>0</v>
      </c>
      <c r="I81" s="156" t="s">
        <v>42</v>
      </c>
      <c r="J81" s="95">
        <v>0</v>
      </c>
      <c r="K81" s="96">
        <v>0</v>
      </c>
      <c r="L81" s="97">
        <v>0</v>
      </c>
      <c r="O81" s="158" t="e">
        <f t="shared" si="1"/>
        <v>#DIV/0!</v>
      </c>
      <c r="Q81" s="192" t="s">
        <v>42</v>
      </c>
      <c r="R81" s="95">
        <v>0</v>
      </c>
      <c r="S81" s="96">
        <v>0</v>
      </c>
      <c r="T81" s="97">
        <v>0</v>
      </c>
      <c r="W81" s="206" t="e">
        <f t="shared" si="2"/>
        <v>#DIV/0!</v>
      </c>
      <c r="X81" s="59"/>
    </row>
    <row r="82" spans="2:24" x14ac:dyDescent="0.25">
      <c r="B82" s="19"/>
      <c r="C82" s="157" t="s">
        <v>43</v>
      </c>
      <c r="D82" s="95">
        <v>840895.49243466626</v>
      </c>
      <c r="E82" s="98">
        <v>594480.95649416989</v>
      </c>
      <c r="F82" s="99">
        <v>1579935.4741580589</v>
      </c>
      <c r="I82" s="157" t="s">
        <v>43</v>
      </c>
      <c r="J82" s="95">
        <v>845785.40348629421</v>
      </c>
      <c r="K82" s="98">
        <v>597478.94735246641</v>
      </c>
      <c r="L82" s="99">
        <v>1587083.1172680552</v>
      </c>
      <c r="O82" s="158">
        <f t="shared" si="1"/>
        <v>5.8151233959764514E-3</v>
      </c>
      <c r="Q82" s="193" t="s">
        <v>43</v>
      </c>
      <c r="R82" s="95">
        <v>831115.67033141071</v>
      </c>
      <c r="S82" s="98">
        <v>588484.97477757675</v>
      </c>
      <c r="T82" s="99">
        <v>1565640.1879380662</v>
      </c>
      <c r="W82" s="206">
        <f t="shared" si="2"/>
        <v>-1.1630246791952459E-2</v>
      </c>
      <c r="X82" s="59"/>
    </row>
    <row r="83" spans="2:24" x14ac:dyDescent="0.25">
      <c r="B83" s="19"/>
      <c r="C83" s="36" t="s">
        <v>44</v>
      </c>
      <c r="D83" s="90"/>
      <c r="E83" s="90"/>
      <c r="F83" s="91"/>
      <c r="I83" s="36" t="s">
        <v>76</v>
      </c>
      <c r="J83" s="90"/>
      <c r="K83" s="90"/>
      <c r="L83" s="91"/>
      <c r="O83" s="158" t="e">
        <f t="shared" si="1"/>
        <v>#DIV/0!</v>
      </c>
      <c r="Q83" s="68" t="s">
        <v>44</v>
      </c>
      <c r="R83" s="90"/>
      <c r="S83" s="90"/>
      <c r="T83" s="91"/>
      <c r="W83" s="206" t="e">
        <f t="shared" si="2"/>
        <v>#DIV/0!</v>
      </c>
      <c r="X83" s="59"/>
    </row>
    <row r="84" spans="2:24" x14ac:dyDescent="0.25">
      <c r="B84" s="19"/>
      <c r="C84" s="47" t="s">
        <v>45</v>
      </c>
      <c r="D84" s="92">
        <v>-30172.378117696604</v>
      </c>
      <c r="E84" s="93">
        <v>0</v>
      </c>
      <c r="F84" s="94">
        <v>-33498.840317159811</v>
      </c>
      <c r="I84" s="47" t="s">
        <v>45</v>
      </c>
      <c r="J84" s="92">
        <v>-29054.552291885368</v>
      </c>
      <c r="K84" s="93">
        <v>0</v>
      </c>
      <c r="L84" s="94">
        <v>-31674.308499459872</v>
      </c>
      <c r="O84" s="158">
        <f t="shared" si="1"/>
        <v>-3.7047985460437194E-2</v>
      </c>
      <c r="Q84" s="69" t="s">
        <v>45</v>
      </c>
      <c r="R84" s="92">
        <v>-32408.029769319066</v>
      </c>
      <c r="S84" s="93">
        <v>0</v>
      </c>
      <c r="T84" s="94">
        <v>-37147.903952559704</v>
      </c>
      <c r="W84" s="206">
        <f t="shared" si="2"/>
        <v>7.4095970920873944E-2</v>
      </c>
      <c r="X84" s="59"/>
    </row>
    <row r="85" spans="2:24" x14ac:dyDescent="0.25">
      <c r="B85" s="19"/>
      <c r="C85" s="47" t="s">
        <v>46</v>
      </c>
      <c r="D85" s="92">
        <v>0</v>
      </c>
      <c r="E85" s="93">
        <v>0</v>
      </c>
      <c r="F85" s="94">
        <v>0</v>
      </c>
      <c r="I85" s="47" t="s">
        <v>46</v>
      </c>
      <c r="J85" s="92">
        <v>0</v>
      </c>
      <c r="K85" s="93">
        <v>0</v>
      </c>
      <c r="L85" s="94">
        <v>0</v>
      </c>
      <c r="O85" s="158" t="e">
        <f t="shared" si="1"/>
        <v>#DIV/0!</v>
      </c>
      <c r="Q85" s="69" t="s">
        <v>46</v>
      </c>
      <c r="R85" s="92">
        <v>0</v>
      </c>
      <c r="S85" s="93">
        <v>0</v>
      </c>
      <c r="T85" s="94">
        <v>0</v>
      </c>
      <c r="W85" s="206" t="e">
        <f t="shared" si="2"/>
        <v>#DIV/0!</v>
      </c>
      <c r="X85" s="59"/>
    </row>
    <row r="86" spans="2:24" x14ac:dyDescent="0.25">
      <c r="B86" s="19"/>
      <c r="C86" s="47" t="s">
        <v>47</v>
      </c>
      <c r="D86" s="92">
        <v>-1671.0855572878118</v>
      </c>
      <c r="E86" s="93">
        <v>0</v>
      </c>
      <c r="F86" s="94">
        <v>-2995.8819462741603</v>
      </c>
      <c r="I86" s="47" t="s">
        <v>47</v>
      </c>
      <c r="J86" s="92">
        <v>-1609.1752038582665</v>
      </c>
      <c r="K86" s="93">
        <v>0</v>
      </c>
      <c r="L86" s="94">
        <v>-2916.1048465528665</v>
      </c>
      <c r="O86" s="158">
        <f t="shared" si="1"/>
        <v>-3.7047985460437083E-2</v>
      </c>
      <c r="Q86" s="69" t="s">
        <v>47</v>
      </c>
      <c r="R86" s="92">
        <v>-1794.906264146902</v>
      </c>
      <c r="S86" s="93">
        <v>0</v>
      </c>
      <c r="T86" s="94">
        <v>-3155.4361457167461</v>
      </c>
      <c r="W86" s="206">
        <f t="shared" si="2"/>
        <v>7.4095970920873944E-2</v>
      </c>
      <c r="X86" s="59"/>
    </row>
    <row r="87" spans="2:24" x14ac:dyDescent="0.25">
      <c r="B87" s="19"/>
      <c r="C87" s="48" t="s">
        <v>48</v>
      </c>
      <c r="D87" s="92">
        <v>-2468.2212180578572</v>
      </c>
      <c r="E87" s="93">
        <v>0</v>
      </c>
      <c r="F87" s="94">
        <v>-36394.529914878702</v>
      </c>
      <c r="I87" s="48" t="s">
        <v>48</v>
      </c>
      <c r="J87" s="92">
        <v>-2369.9127360078583</v>
      </c>
      <c r="K87" s="93">
        <v>0</v>
      </c>
      <c r="L87" s="94">
        <v>-35269.206112775108</v>
      </c>
      <c r="O87" s="158">
        <f t="shared" si="1"/>
        <v>-3.9829688413161701E-2</v>
      </c>
      <c r="Q87" s="70" t="s">
        <v>48</v>
      </c>
      <c r="R87" s="92">
        <v>-2664.8381821578537</v>
      </c>
      <c r="S87" s="93">
        <v>0</v>
      </c>
      <c r="T87" s="94">
        <v>-38645.177519085926</v>
      </c>
      <c r="W87" s="206">
        <f t="shared" si="2"/>
        <v>7.9659376826322958E-2</v>
      </c>
      <c r="X87" s="59"/>
    </row>
    <row r="88" spans="2:24" x14ac:dyDescent="0.25">
      <c r="B88" s="19"/>
      <c r="C88" s="49" t="s">
        <v>49</v>
      </c>
      <c r="D88" s="100">
        <v>-34311.684893042271</v>
      </c>
      <c r="E88" s="101">
        <v>0</v>
      </c>
      <c r="F88" s="102">
        <v>-72889.252178312672</v>
      </c>
      <c r="I88" s="49" t="s">
        <v>49</v>
      </c>
      <c r="J88" s="100">
        <v>-33033.640231751495</v>
      </c>
      <c r="K88" s="101">
        <v>0</v>
      </c>
      <c r="L88" s="102">
        <v>-69859.619458787842</v>
      </c>
      <c r="O88" s="158">
        <f t="shared" si="1"/>
        <v>-3.7248088086456521E-2</v>
      </c>
      <c r="Q88" s="55" t="s">
        <v>49</v>
      </c>
      <c r="R88" s="100">
        <v>-36867.774215623816</v>
      </c>
      <c r="S88" s="101">
        <v>0</v>
      </c>
      <c r="T88" s="102">
        <v>-78948.517617362377</v>
      </c>
      <c r="W88" s="206">
        <f t="shared" si="2"/>
        <v>7.449617617291282E-2</v>
      </c>
      <c r="X88" s="59"/>
    </row>
    <row r="89" spans="2:24" x14ac:dyDescent="0.25">
      <c r="B89" s="19"/>
      <c r="X89" s="59"/>
    </row>
    <row r="90" spans="2:24" x14ac:dyDescent="0.25">
      <c r="B90" s="60"/>
      <c r="C90" s="194"/>
      <c r="D90" s="194"/>
      <c r="E90" s="194"/>
      <c r="F90" s="194"/>
      <c r="G90" s="194"/>
      <c r="H90" s="194"/>
      <c r="I90" s="194"/>
      <c r="J90" s="194"/>
      <c r="K90" s="194"/>
      <c r="L90" s="194"/>
      <c r="M90" s="194"/>
      <c r="N90" s="194"/>
      <c r="O90" s="194"/>
      <c r="P90" s="194"/>
      <c r="Q90" s="194"/>
      <c r="R90" s="194"/>
      <c r="S90" s="194"/>
      <c r="T90" s="194"/>
      <c r="U90" s="194"/>
      <c r="V90" s="194"/>
      <c r="W90" s="207"/>
      <c r="X90" s="61"/>
    </row>
    <row r="95" spans="2:24" ht="20.25" x14ac:dyDescent="0.3">
      <c r="B95" s="62"/>
      <c r="C95" s="251" t="s">
        <v>24</v>
      </c>
      <c r="D95" s="251"/>
      <c r="E95" s="182"/>
      <c r="F95" s="182"/>
      <c r="G95" s="182"/>
      <c r="H95" s="182"/>
      <c r="I95" s="182"/>
      <c r="J95" s="182"/>
      <c r="K95" s="182"/>
      <c r="L95" s="182"/>
      <c r="M95" s="182"/>
      <c r="N95" s="182"/>
      <c r="O95" s="182"/>
      <c r="P95" s="182"/>
      <c r="Q95" s="182"/>
      <c r="R95" s="182"/>
      <c r="S95" s="182"/>
      <c r="T95" s="182"/>
      <c r="U95" s="182"/>
      <c r="V95" s="182"/>
      <c r="W95" s="200"/>
      <c r="X95" s="63"/>
    </row>
    <row r="96" spans="2:24" x14ac:dyDescent="0.25">
      <c r="B96" s="18"/>
      <c r="C96" s="184"/>
      <c r="D96" s="184"/>
      <c r="E96" s="184"/>
      <c r="F96" s="184"/>
      <c r="G96" s="184"/>
      <c r="H96" s="184"/>
      <c r="I96" s="184"/>
      <c r="J96" s="184"/>
      <c r="K96" s="184"/>
      <c r="L96" s="184"/>
      <c r="M96" s="184"/>
      <c r="N96" s="184"/>
      <c r="O96" s="184"/>
      <c r="P96" s="184"/>
      <c r="X96" s="59"/>
    </row>
    <row r="97" spans="2:24" x14ac:dyDescent="0.25">
      <c r="B97" s="53"/>
      <c r="C97" s="186"/>
      <c r="D97" s="186" t="s">
        <v>154</v>
      </c>
      <c r="E97" s="186" t="s">
        <v>155</v>
      </c>
      <c r="F97" s="186" t="s">
        <v>156</v>
      </c>
      <c r="G97" s="187"/>
      <c r="H97" s="187"/>
      <c r="I97" s="186"/>
      <c r="J97" s="186" t="s">
        <v>154</v>
      </c>
      <c r="K97" s="186" t="s">
        <v>155</v>
      </c>
      <c r="L97" s="186" t="s">
        <v>156</v>
      </c>
      <c r="M97" s="187"/>
      <c r="N97" s="187"/>
      <c r="O97" s="184"/>
      <c r="P97" s="187"/>
      <c r="Q97" s="186"/>
      <c r="R97" s="186" t="s">
        <v>154</v>
      </c>
      <c r="S97" s="186" t="s">
        <v>155</v>
      </c>
      <c r="T97" s="186" t="s">
        <v>156</v>
      </c>
      <c r="U97" s="187"/>
      <c r="V97" s="187"/>
      <c r="W97" s="201"/>
      <c r="X97" s="59"/>
    </row>
    <row r="98" spans="2:24" x14ac:dyDescent="0.25">
      <c r="B98" s="53"/>
      <c r="C98" s="214" t="s">
        <v>22</v>
      </c>
      <c r="D98" s="214" t="s">
        <v>159</v>
      </c>
      <c r="E98" s="214" t="s">
        <v>159</v>
      </c>
      <c r="F98" s="214" t="s">
        <v>159</v>
      </c>
      <c r="G98" s="187"/>
      <c r="H98" s="187"/>
      <c r="I98" s="214" t="s">
        <v>22</v>
      </c>
      <c r="J98" s="214" t="s">
        <v>159</v>
      </c>
      <c r="K98" s="214" t="s">
        <v>159</v>
      </c>
      <c r="L98" s="214" t="s">
        <v>159</v>
      </c>
      <c r="M98" s="187"/>
      <c r="N98" s="187"/>
      <c r="O98" s="184"/>
      <c r="P98" s="187"/>
      <c r="Q98" s="215" t="s">
        <v>22</v>
      </c>
      <c r="R98" s="215" t="s">
        <v>159</v>
      </c>
      <c r="S98" s="215" t="s">
        <v>159</v>
      </c>
      <c r="T98" s="215" t="s">
        <v>159</v>
      </c>
      <c r="U98" s="187"/>
      <c r="V98" s="187"/>
      <c r="W98" s="201"/>
      <c r="X98" s="59"/>
    </row>
    <row r="99" spans="2:24" x14ac:dyDescent="0.25">
      <c r="B99" s="53"/>
      <c r="C99" s="219" t="s">
        <v>151</v>
      </c>
      <c r="D99" s="214">
        <v>7.45</v>
      </c>
      <c r="E99" s="214">
        <v>5.3</v>
      </c>
      <c r="F99" s="214">
        <v>9.6</v>
      </c>
      <c r="G99" s="187"/>
      <c r="H99" s="187"/>
      <c r="I99" s="219" t="s">
        <v>151</v>
      </c>
      <c r="J99" s="214">
        <v>7.45</v>
      </c>
      <c r="K99" s="214">
        <v>5.3</v>
      </c>
      <c r="L99" s="214">
        <v>9.6</v>
      </c>
      <c r="M99" s="187"/>
      <c r="N99" s="187"/>
      <c r="O99" s="187"/>
      <c r="P99" s="187"/>
      <c r="Q99" s="220" t="s">
        <v>151</v>
      </c>
      <c r="R99" s="215">
        <v>7.45</v>
      </c>
      <c r="S99" s="215">
        <v>5.3</v>
      </c>
      <c r="T99" s="215">
        <v>9.6</v>
      </c>
      <c r="U99" s="187"/>
      <c r="V99" s="187"/>
      <c r="W99" s="202"/>
      <c r="X99" s="59"/>
    </row>
    <row r="100" spans="2:24" x14ac:dyDescent="0.25">
      <c r="B100" s="53"/>
      <c r="C100" s="219" t="s">
        <v>24</v>
      </c>
      <c r="D100" s="216">
        <v>0.82818199999999997</v>
      </c>
      <c r="E100" s="216">
        <v>0.3</v>
      </c>
      <c r="F100" s="216">
        <v>1.78</v>
      </c>
      <c r="G100" s="187"/>
      <c r="H100" s="187"/>
      <c r="I100" s="219" t="s">
        <v>24</v>
      </c>
      <c r="J100" s="217">
        <v>0.41409099999999999</v>
      </c>
      <c r="K100" s="217">
        <v>0.15</v>
      </c>
      <c r="L100" s="217">
        <v>0.89</v>
      </c>
      <c r="M100" s="187"/>
      <c r="N100" s="187"/>
      <c r="O100" s="187"/>
      <c r="P100" s="187"/>
      <c r="Q100" s="220" t="s">
        <v>24</v>
      </c>
      <c r="R100" s="218">
        <v>1.6563639999999999</v>
      </c>
      <c r="S100" s="218">
        <v>0.6</v>
      </c>
      <c r="T100" s="218">
        <v>3.56</v>
      </c>
      <c r="U100" s="187"/>
      <c r="V100" s="187"/>
      <c r="W100" s="202"/>
      <c r="X100" s="59"/>
    </row>
    <row r="101" spans="2:24" x14ac:dyDescent="0.25">
      <c r="B101" s="53"/>
      <c r="C101" s="219" t="s">
        <v>25</v>
      </c>
      <c r="D101" s="214">
        <v>53.23</v>
      </c>
      <c r="E101" s="214">
        <v>19.57</v>
      </c>
      <c r="F101" s="214">
        <v>64.28</v>
      </c>
      <c r="G101" s="187"/>
      <c r="H101" s="187"/>
      <c r="I101" s="219" t="s">
        <v>25</v>
      </c>
      <c r="J101" s="214">
        <v>53.23</v>
      </c>
      <c r="K101" s="214">
        <v>19.57</v>
      </c>
      <c r="L101" s="214">
        <v>64.28</v>
      </c>
      <c r="M101" s="187"/>
      <c r="N101" s="187"/>
      <c r="O101" s="187"/>
      <c r="P101" s="187"/>
      <c r="Q101" s="220" t="s">
        <v>25</v>
      </c>
      <c r="R101" s="215">
        <v>53.23</v>
      </c>
      <c r="S101" s="215">
        <v>19.57</v>
      </c>
      <c r="T101" s="215">
        <v>64.28</v>
      </c>
      <c r="U101" s="187"/>
      <c r="V101" s="187"/>
      <c r="W101" s="202"/>
      <c r="X101" s="59"/>
    </row>
    <row r="102" spans="2:24" x14ac:dyDescent="0.25">
      <c r="B102" s="53"/>
      <c r="C102" s="219" t="s">
        <v>26</v>
      </c>
      <c r="D102" s="214">
        <v>5</v>
      </c>
      <c r="E102" s="214">
        <v>1.5</v>
      </c>
      <c r="F102" s="214">
        <v>30</v>
      </c>
      <c r="G102" s="187"/>
      <c r="H102" s="187"/>
      <c r="I102" s="219" t="s">
        <v>26</v>
      </c>
      <c r="J102" s="214">
        <v>5</v>
      </c>
      <c r="K102" s="214">
        <v>1.5</v>
      </c>
      <c r="L102" s="214">
        <v>30</v>
      </c>
      <c r="M102" s="187"/>
      <c r="N102" s="187"/>
      <c r="O102" s="187"/>
      <c r="P102" s="187"/>
      <c r="Q102" s="220" t="s">
        <v>26</v>
      </c>
      <c r="R102" s="215">
        <v>5</v>
      </c>
      <c r="S102" s="215">
        <v>1.5</v>
      </c>
      <c r="T102" s="215">
        <v>30</v>
      </c>
      <c r="U102" s="187"/>
      <c r="V102" s="187"/>
      <c r="W102" s="202"/>
      <c r="X102" s="59"/>
    </row>
    <row r="103" spans="2:24" x14ac:dyDescent="0.25">
      <c r="B103" s="53"/>
      <c r="C103" s="219" t="s">
        <v>27</v>
      </c>
      <c r="D103" s="214">
        <v>0.3</v>
      </c>
      <c r="E103" s="214">
        <v>0.2</v>
      </c>
      <c r="F103" s="214">
        <v>0.4</v>
      </c>
      <c r="G103" s="187"/>
      <c r="H103" s="187"/>
      <c r="I103" s="219" t="s">
        <v>27</v>
      </c>
      <c r="J103" s="214">
        <v>0.3</v>
      </c>
      <c r="K103" s="214">
        <v>0.2</v>
      </c>
      <c r="L103" s="214">
        <v>0.4</v>
      </c>
      <c r="M103" s="187"/>
      <c r="N103" s="187"/>
      <c r="O103" s="187"/>
      <c r="P103" s="187"/>
      <c r="Q103" s="220" t="s">
        <v>27</v>
      </c>
      <c r="R103" s="215">
        <v>0.3</v>
      </c>
      <c r="S103" s="215">
        <v>0.2</v>
      </c>
      <c r="T103" s="215">
        <v>0.4</v>
      </c>
      <c r="U103" s="187"/>
      <c r="V103" s="187"/>
      <c r="W103" s="202"/>
      <c r="X103" s="59"/>
    </row>
    <row r="104" spans="2:24" x14ac:dyDescent="0.25">
      <c r="B104" s="53"/>
      <c r="C104" s="219" t="s">
        <v>161</v>
      </c>
      <c r="D104" s="214">
        <v>0.13</v>
      </c>
      <c r="E104" s="214">
        <v>7.0000000000000007E-2</v>
      </c>
      <c r="F104" s="214">
        <v>0.28999999999999998</v>
      </c>
      <c r="G104" s="187"/>
      <c r="H104" s="187"/>
      <c r="I104" s="219" t="s">
        <v>161</v>
      </c>
      <c r="J104" s="214">
        <v>0.13</v>
      </c>
      <c r="K104" s="214">
        <v>7.0000000000000007E-2</v>
      </c>
      <c r="L104" s="214">
        <v>0.28999999999999998</v>
      </c>
      <c r="M104" s="187"/>
      <c r="N104" s="187"/>
      <c r="O104" s="187"/>
      <c r="P104" s="187"/>
      <c r="Q104" s="220" t="s">
        <v>161</v>
      </c>
      <c r="R104" s="215">
        <v>0.13</v>
      </c>
      <c r="S104" s="215">
        <v>7.0000000000000007E-2</v>
      </c>
      <c r="T104" s="215">
        <v>0.28999999999999998</v>
      </c>
      <c r="U104" s="187"/>
      <c r="V104" s="187"/>
      <c r="W104" s="202"/>
      <c r="X104" s="59"/>
    </row>
    <row r="105" spans="2:24" x14ac:dyDescent="0.25">
      <c r="B105" s="53"/>
      <c r="C105" s="187"/>
      <c r="D105" s="187"/>
      <c r="E105" s="187"/>
      <c r="F105" s="187"/>
      <c r="G105" s="187"/>
      <c r="H105" s="187"/>
      <c r="I105" s="187"/>
      <c r="J105" s="187"/>
      <c r="K105" s="187"/>
      <c r="L105" s="187"/>
      <c r="M105" s="187"/>
      <c r="N105" s="187"/>
      <c r="O105" s="187"/>
      <c r="P105" s="187"/>
      <c r="Q105" s="187"/>
      <c r="R105" s="187"/>
      <c r="S105" s="187"/>
      <c r="T105" s="187"/>
      <c r="U105" s="187"/>
      <c r="V105" s="187"/>
      <c r="W105" s="202"/>
      <c r="X105" s="59"/>
    </row>
    <row r="106" spans="2:24" x14ac:dyDescent="0.25">
      <c r="B106" s="19"/>
      <c r="X106" s="59"/>
    </row>
    <row r="107" spans="2:24" x14ac:dyDescent="0.25">
      <c r="B107" s="19"/>
      <c r="D107" s="249"/>
      <c r="E107" s="249"/>
      <c r="F107" s="249"/>
      <c r="J107" s="250"/>
      <c r="K107" s="250"/>
      <c r="L107" s="250"/>
      <c r="R107" s="250"/>
      <c r="S107" s="250"/>
      <c r="T107" s="250"/>
      <c r="X107" s="59"/>
    </row>
    <row r="108" spans="2:24" x14ac:dyDescent="0.25">
      <c r="B108" s="19"/>
      <c r="C108" s="162"/>
      <c r="D108" s="20" t="s">
        <v>59</v>
      </c>
      <c r="E108" s="21" t="s">
        <v>60</v>
      </c>
      <c r="F108" s="22" t="s">
        <v>61</v>
      </c>
      <c r="I108" s="162"/>
      <c r="J108" s="20" t="s">
        <v>59</v>
      </c>
      <c r="K108" s="21" t="s">
        <v>60</v>
      </c>
      <c r="L108" s="22" t="s">
        <v>61</v>
      </c>
      <c r="O108" s="191" t="s">
        <v>157</v>
      </c>
      <c r="Q108" s="162"/>
      <c r="R108" s="64" t="s">
        <v>59</v>
      </c>
      <c r="S108" s="21" t="s">
        <v>60</v>
      </c>
      <c r="T108" s="22" t="s">
        <v>61</v>
      </c>
      <c r="W108" s="204" t="s">
        <v>157</v>
      </c>
      <c r="X108" s="59"/>
    </row>
    <row r="109" spans="2:24" x14ac:dyDescent="0.25">
      <c r="B109" s="19"/>
      <c r="C109" s="23" t="s">
        <v>31</v>
      </c>
      <c r="D109" s="103"/>
      <c r="E109" s="103"/>
      <c r="F109" s="104"/>
      <c r="I109" s="23" t="s">
        <v>31</v>
      </c>
      <c r="J109" s="103"/>
      <c r="K109" s="103"/>
      <c r="L109" s="104"/>
      <c r="O109" s="153"/>
      <c r="Q109" s="67" t="s">
        <v>31</v>
      </c>
      <c r="R109" s="103"/>
      <c r="S109" s="103"/>
      <c r="T109" s="104"/>
      <c r="W109" s="205"/>
      <c r="X109" s="59"/>
    </row>
    <row r="110" spans="2:24" x14ac:dyDescent="0.25">
      <c r="B110" s="19"/>
      <c r="C110" s="26" t="s">
        <v>32</v>
      </c>
      <c r="D110" s="84">
        <v>1649048.6133359999</v>
      </c>
      <c r="E110" s="85">
        <v>1364115.8075759998</v>
      </c>
      <c r="F110" s="86">
        <v>1933981.4190959998</v>
      </c>
      <c r="I110" s="26" t="s">
        <v>32</v>
      </c>
      <c r="J110" s="84">
        <v>1649048.6133359999</v>
      </c>
      <c r="K110" s="85">
        <v>1364115.8075759998</v>
      </c>
      <c r="L110" s="86">
        <v>1933981.4190959998</v>
      </c>
      <c r="O110" s="158">
        <f t="shared" ref="O110:O127" si="3">J110/D110-1</f>
        <v>0</v>
      </c>
      <c r="Q110" s="26" t="s">
        <v>32</v>
      </c>
      <c r="R110" s="84">
        <v>1649048.6133359999</v>
      </c>
      <c r="S110" s="85">
        <v>1364115.8075759998</v>
      </c>
      <c r="T110" s="86">
        <v>1933981.4190959998</v>
      </c>
      <c r="W110" s="206">
        <f>R110/D110-1</f>
        <v>0</v>
      </c>
      <c r="X110" s="59"/>
    </row>
    <row r="111" spans="2:24" x14ac:dyDescent="0.25">
      <c r="B111" s="19"/>
      <c r="C111" s="30" t="s">
        <v>33</v>
      </c>
      <c r="D111" s="84">
        <v>504558.57790176</v>
      </c>
      <c r="E111" s="85">
        <v>417377.83010015998</v>
      </c>
      <c r="F111" s="86">
        <v>591739.32570335991</v>
      </c>
      <c r="I111" s="30" t="s">
        <v>33</v>
      </c>
      <c r="J111" s="84">
        <v>504558.57790176</v>
      </c>
      <c r="K111" s="85">
        <v>417377.83010015998</v>
      </c>
      <c r="L111" s="86">
        <v>591739.32570335991</v>
      </c>
      <c r="O111" s="158">
        <f t="shared" si="3"/>
        <v>0</v>
      </c>
      <c r="Q111" s="30" t="s">
        <v>33</v>
      </c>
      <c r="R111" s="84">
        <v>504558.57790176</v>
      </c>
      <c r="S111" s="85">
        <v>417377.83010015998</v>
      </c>
      <c r="T111" s="86">
        <v>591739.32570335991</v>
      </c>
      <c r="W111" s="206">
        <f t="shared" ref="W111:W127" si="4">R111/D111-1</f>
        <v>0</v>
      </c>
      <c r="X111" s="59"/>
    </row>
    <row r="112" spans="2:24" x14ac:dyDescent="0.25">
      <c r="B112" s="19"/>
      <c r="C112" s="31" t="s">
        <v>34</v>
      </c>
      <c r="D112" s="87">
        <v>826320.65591999993</v>
      </c>
      <c r="E112" s="88">
        <v>683543.86871999991</v>
      </c>
      <c r="F112" s="89">
        <v>969097.44311999995</v>
      </c>
      <c r="I112" s="31" t="s">
        <v>34</v>
      </c>
      <c r="J112" s="87">
        <v>826320.65591999993</v>
      </c>
      <c r="K112" s="88">
        <v>683543.86871999991</v>
      </c>
      <c r="L112" s="89">
        <v>969097.44311999995</v>
      </c>
      <c r="O112" s="158">
        <f t="shared" si="3"/>
        <v>0</v>
      </c>
      <c r="Q112" s="31" t="s">
        <v>34</v>
      </c>
      <c r="R112" s="87">
        <v>826320.65591999993</v>
      </c>
      <c r="S112" s="88">
        <v>683543.86871999991</v>
      </c>
      <c r="T112" s="89">
        <v>969097.44311999995</v>
      </c>
      <c r="W112" s="206">
        <f t="shared" si="4"/>
        <v>0</v>
      </c>
      <c r="X112" s="59"/>
    </row>
    <row r="113" spans="2:24" x14ac:dyDescent="0.25">
      <c r="B113" s="19"/>
      <c r="C113" s="35" t="s">
        <v>35</v>
      </c>
      <c r="D113" s="85">
        <v>44908731.299999997</v>
      </c>
      <c r="E113" s="85">
        <v>37149123.299999997</v>
      </c>
      <c r="F113" s="86">
        <v>52668339.29999999</v>
      </c>
      <c r="I113" s="35" t="s">
        <v>35</v>
      </c>
      <c r="J113" s="85">
        <v>44908731.299999997</v>
      </c>
      <c r="K113" s="85">
        <v>37149123.299999997</v>
      </c>
      <c r="L113" s="86">
        <v>52668339.29999999</v>
      </c>
      <c r="O113" s="158">
        <f t="shared" si="3"/>
        <v>0</v>
      </c>
      <c r="Q113" s="35" t="s">
        <v>35</v>
      </c>
      <c r="R113" s="85">
        <v>44908731.299999997</v>
      </c>
      <c r="S113" s="85">
        <v>37149123.299999997</v>
      </c>
      <c r="T113" s="86">
        <v>52668339.29999999</v>
      </c>
      <c r="W113" s="206">
        <f t="shared" si="4"/>
        <v>0</v>
      </c>
      <c r="X113" s="59"/>
    </row>
    <row r="114" spans="2:24" x14ac:dyDescent="0.25">
      <c r="B114" s="19"/>
      <c r="C114" s="36" t="s">
        <v>36</v>
      </c>
      <c r="D114" s="90"/>
      <c r="E114" s="90"/>
      <c r="F114" s="91"/>
      <c r="I114" s="36" t="s">
        <v>36</v>
      </c>
      <c r="J114" s="90"/>
      <c r="K114" s="90"/>
      <c r="L114" s="91"/>
      <c r="O114" s="158" t="e">
        <f t="shared" si="3"/>
        <v>#DIV/0!</v>
      </c>
      <c r="Q114" s="68" t="s">
        <v>36</v>
      </c>
      <c r="R114" s="90"/>
      <c r="S114" s="90"/>
      <c r="T114" s="91"/>
      <c r="W114" s="206" t="e">
        <f t="shared" si="4"/>
        <v>#DIV/0!</v>
      </c>
      <c r="X114" s="59"/>
    </row>
    <row r="115" spans="2:24" x14ac:dyDescent="0.25">
      <c r="B115" s="19"/>
      <c r="C115" s="156" t="s">
        <v>52</v>
      </c>
      <c r="D115" s="92">
        <v>365665.96499999997</v>
      </c>
      <c r="E115" s="93">
        <v>365665.96499999997</v>
      </c>
      <c r="F115" s="94">
        <v>365665.96499999997</v>
      </c>
      <c r="I115" s="156" t="s">
        <v>52</v>
      </c>
      <c r="J115" s="92">
        <v>365665.96499999997</v>
      </c>
      <c r="K115" s="93">
        <v>365665.96499999997</v>
      </c>
      <c r="L115" s="94">
        <v>365665.96499999997</v>
      </c>
      <c r="O115" s="158">
        <f t="shared" si="3"/>
        <v>0</v>
      </c>
      <c r="Q115" s="192" t="s">
        <v>52</v>
      </c>
      <c r="R115" s="92">
        <v>365665.96499999997</v>
      </c>
      <c r="S115" s="93">
        <v>365665.96499999997</v>
      </c>
      <c r="T115" s="94">
        <v>365665.96499999997</v>
      </c>
      <c r="W115" s="206">
        <f t="shared" si="4"/>
        <v>0</v>
      </c>
      <c r="X115" s="59"/>
    </row>
    <row r="116" spans="2:24" x14ac:dyDescent="0.25">
      <c r="B116" s="19"/>
      <c r="C116" s="156" t="s">
        <v>38</v>
      </c>
      <c r="D116" s="92">
        <v>223088.73000000004</v>
      </c>
      <c r="E116" s="93">
        <v>223088.73000000004</v>
      </c>
      <c r="F116" s="94">
        <v>223088.73000000004</v>
      </c>
      <c r="I116" s="156" t="s">
        <v>38</v>
      </c>
      <c r="J116" s="92">
        <v>223088.73000000004</v>
      </c>
      <c r="K116" s="93">
        <v>223088.73000000004</v>
      </c>
      <c r="L116" s="94">
        <v>223088.73000000004</v>
      </c>
      <c r="O116" s="158">
        <f t="shared" si="3"/>
        <v>0</v>
      </c>
      <c r="Q116" s="192" t="s">
        <v>38</v>
      </c>
      <c r="R116" s="92">
        <v>223088.73000000004</v>
      </c>
      <c r="S116" s="93">
        <v>223088.73000000004</v>
      </c>
      <c r="T116" s="94">
        <v>223088.73000000004</v>
      </c>
      <c r="W116" s="206">
        <f t="shared" si="4"/>
        <v>0</v>
      </c>
      <c r="X116" s="59"/>
    </row>
    <row r="117" spans="2:24" x14ac:dyDescent="0.25">
      <c r="B117" s="19"/>
      <c r="C117" s="156" t="s">
        <v>39</v>
      </c>
      <c r="D117" s="92">
        <v>5256.1983728372197</v>
      </c>
      <c r="E117" s="93">
        <v>1576.8214246804716</v>
      </c>
      <c r="F117" s="94">
        <v>23320.933463039288</v>
      </c>
      <c r="I117" s="156" t="s">
        <v>39</v>
      </c>
      <c r="J117" s="92">
        <v>5256.1983728372197</v>
      </c>
      <c r="K117" s="93">
        <v>1576.8214246804716</v>
      </c>
      <c r="L117" s="94">
        <v>23320.933463039288</v>
      </c>
      <c r="O117" s="158">
        <f t="shared" si="3"/>
        <v>0</v>
      </c>
      <c r="Q117" s="192" t="s">
        <v>39</v>
      </c>
      <c r="R117" s="92">
        <v>5256.1983728372197</v>
      </c>
      <c r="S117" s="93">
        <v>1576.8214246804716</v>
      </c>
      <c r="T117" s="94">
        <v>23320.933463039288</v>
      </c>
      <c r="W117" s="206">
        <f t="shared" si="4"/>
        <v>0</v>
      </c>
      <c r="X117" s="59"/>
    </row>
    <row r="118" spans="2:24" x14ac:dyDescent="0.25">
      <c r="B118" s="19"/>
      <c r="C118" s="156" t="s">
        <v>40</v>
      </c>
      <c r="D118" s="92">
        <v>243002.05088332552</v>
      </c>
      <c r="E118" s="93">
        <v>3976.4656016067202</v>
      </c>
      <c r="F118" s="94">
        <v>907539.47294689645</v>
      </c>
      <c r="I118" s="156" t="s">
        <v>40</v>
      </c>
      <c r="J118" s="92">
        <v>243002.05088332552</v>
      </c>
      <c r="K118" s="93">
        <v>3976.4656016067202</v>
      </c>
      <c r="L118" s="94">
        <v>907539.47294689645</v>
      </c>
      <c r="O118" s="158">
        <f t="shared" si="3"/>
        <v>0</v>
      </c>
      <c r="Q118" s="192" t="s">
        <v>40</v>
      </c>
      <c r="R118" s="92">
        <v>243002.05088332552</v>
      </c>
      <c r="S118" s="93">
        <v>3976.4656016067202</v>
      </c>
      <c r="T118" s="94">
        <v>907539.47294689645</v>
      </c>
      <c r="W118" s="206">
        <f t="shared" si="4"/>
        <v>0</v>
      </c>
      <c r="X118" s="59"/>
    </row>
    <row r="119" spans="2:24" x14ac:dyDescent="0.25">
      <c r="B119" s="19"/>
      <c r="C119" s="156" t="s">
        <v>41</v>
      </c>
      <c r="D119" s="92">
        <v>3882.5481785034603</v>
      </c>
      <c r="E119" s="93">
        <v>172.9744678825501</v>
      </c>
      <c r="F119" s="94">
        <v>60320.372748123009</v>
      </c>
      <c r="I119" s="156" t="s">
        <v>41</v>
      </c>
      <c r="J119" s="92">
        <v>3882.5481785034603</v>
      </c>
      <c r="K119" s="93">
        <v>172.9744678825501</v>
      </c>
      <c r="L119" s="94">
        <v>60320.372748123009</v>
      </c>
      <c r="O119" s="158">
        <f t="shared" si="3"/>
        <v>0</v>
      </c>
      <c r="Q119" s="192" t="s">
        <v>41</v>
      </c>
      <c r="R119" s="92">
        <v>3882.5481785034603</v>
      </c>
      <c r="S119" s="93">
        <v>172.9744678825501</v>
      </c>
      <c r="T119" s="94">
        <v>60320.372748123009</v>
      </c>
      <c r="W119" s="206">
        <f t="shared" si="4"/>
        <v>0</v>
      </c>
      <c r="X119" s="59"/>
    </row>
    <row r="120" spans="2:24" x14ac:dyDescent="0.25">
      <c r="B120" s="19"/>
      <c r="C120" s="156" t="s">
        <v>42</v>
      </c>
      <c r="D120" s="95">
        <v>0</v>
      </c>
      <c r="E120" s="96">
        <v>0</v>
      </c>
      <c r="F120" s="97">
        <v>0</v>
      </c>
      <c r="I120" s="156" t="s">
        <v>42</v>
      </c>
      <c r="J120" s="95">
        <v>0</v>
      </c>
      <c r="K120" s="96">
        <v>0</v>
      </c>
      <c r="L120" s="97">
        <v>0</v>
      </c>
      <c r="O120" s="158" t="e">
        <f t="shared" si="3"/>
        <v>#DIV/0!</v>
      </c>
      <c r="Q120" s="192" t="s">
        <v>42</v>
      </c>
      <c r="R120" s="95">
        <v>0</v>
      </c>
      <c r="S120" s="96">
        <v>0</v>
      </c>
      <c r="T120" s="97">
        <v>0</v>
      </c>
      <c r="W120" s="206" t="e">
        <f t="shared" si="4"/>
        <v>#DIV/0!</v>
      </c>
      <c r="X120" s="59"/>
    </row>
    <row r="121" spans="2:24" x14ac:dyDescent="0.25">
      <c r="B121" s="19"/>
      <c r="C121" s="157" t="s">
        <v>43</v>
      </c>
      <c r="D121" s="95">
        <v>840895.49243466626</v>
      </c>
      <c r="E121" s="98">
        <v>594480.95649416989</v>
      </c>
      <c r="F121" s="99">
        <v>1579935.4741580589</v>
      </c>
      <c r="I121" s="157" t="s">
        <v>43</v>
      </c>
      <c r="J121" s="95">
        <v>840895.49243466626</v>
      </c>
      <c r="K121" s="98">
        <v>594480.95649416989</v>
      </c>
      <c r="L121" s="99">
        <v>1579935.4741580589</v>
      </c>
      <c r="O121" s="158">
        <f t="shared" si="3"/>
        <v>0</v>
      </c>
      <c r="Q121" s="193" t="s">
        <v>43</v>
      </c>
      <c r="R121" s="95">
        <v>840895.49243466626</v>
      </c>
      <c r="S121" s="98">
        <v>594480.95649416989</v>
      </c>
      <c r="T121" s="99">
        <v>1579935.4741580589</v>
      </c>
      <c r="W121" s="206">
        <f t="shared" si="4"/>
        <v>0</v>
      </c>
      <c r="X121" s="59"/>
    </row>
    <row r="122" spans="2:24" x14ac:dyDescent="0.25">
      <c r="B122" s="19"/>
      <c r="C122" s="36" t="s">
        <v>44</v>
      </c>
      <c r="D122" s="90"/>
      <c r="E122" s="90"/>
      <c r="F122" s="91"/>
      <c r="G122" s="221"/>
      <c r="I122" s="36" t="s">
        <v>44</v>
      </c>
      <c r="J122" s="90"/>
      <c r="K122" s="90"/>
      <c r="L122" s="91"/>
      <c r="O122" s="158" t="e">
        <f t="shared" si="3"/>
        <v>#DIV/0!</v>
      </c>
      <c r="Q122" s="68" t="s">
        <v>44</v>
      </c>
      <c r="R122" s="90"/>
      <c r="S122" s="90"/>
      <c r="T122" s="91"/>
      <c r="W122" s="206" t="e">
        <f t="shared" si="4"/>
        <v>#DIV/0!</v>
      </c>
      <c r="X122" s="59"/>
    </row>
    <row r="123" spans="2:24" x14ac:dyDescent="0.25">
      <c r="B123" s="19"/>
      <c r="C123" s="47" t="s">
        <v>45</v>
      </c>
      <c r="D123" s="92">
        <v>-30172.378117696604</v>
      </c>
      <c r="E123" s="93">
        <v>0</v>
      </c>
      <c r="F123" s="94">
        <v>-33498.840317159811</v>
      </c>
      <c r="G123" s="221"/>
      <c r="I123" s="47" t="s">
        <v>45</v>
      </c>
      <c r="J123" s="92">
        <v>-30172.378117696604</v>
      </c>
      <c r="K123" s="93">
        <v>0</v>
      </c>
      <c r="L123" s="94">
        <v>-33498.840317159811</v>
      </c>
      <c r="O123" s="158">
        <f t="shared" si="3"/>
        <v>0</v>
      </c>
      <c r="Q123" s="69" t="s">
        <v>45</v>
      </c>
      <c r="R123" s="92">
        <v>-30172.378117696604</v>
      </c>
      <c r="S123" s="93">
        <v>0</v>
      </c>
      <c r="T123" s="94">
        <v>-33498.840317159811</v>
      </c>
      <c r="W123" s="206">
        <f t="shared" si="4"/>
        <v>0</v>
      </c>
      <c r="X123" s="59"/>
    </row>
    <row r="124" spans="2:24" x14ac:dyDescent="0.25">
      <c r="B124" s="19"/>
      <c r="C124" s="47" t="s">
        <v>46</v>
      </c>
      <c r="D124" s="92">
        <v>0</v>
      </c>
      <c r="E124" s="93">
        <v>0</v>
      </c>
      <c r="F124" s="94">
        <v>0</v>
      </c>
      <c r="G124" s="221"/>
      <c r="I124" s="47" t="s">
        <v>46</v>
      </c>
      <c r="J124" s="92">
        <v>0</v>
      </c>
      <c r="K124" s="93">
        <v>0</v>
      </c>
      <c r="L124" s="94">
        <v>0</v>
      </c>
      <c r="O124" s="158" t="e">
        <f t="shared" si="3"/>
        <v>#DIV/0!</v>
      </c>
      <c r="Q124" s="69" t="s">
        <v>46</v>
      </c>
      <c r="R124" s="92">
        <v>0</v>
      </c>
      <c r="S124" s="93">
        <v>0</v>
      </c>
      <c r="T124" s="94">
        <v>0</v>
      </c>
      <c r="W124" s="206" t="e">
        <f t="shared" si="4"/>
        <v>#DIV/0!</v>
      </c>
      <c r="X124" s="59"/>
    </row>
    <row r="125" spans="2:24" x14ac:dyDescent="0.25">
      <c r="B125" s="19"/>
      <c r="C125" s="47" t="s">
        <v>47</v>
      </c>
      <c r="D125" s="92">
        <v>-1671.0855572878118</v>
      </c>
      <c r="E125" s="93">
        <v>0</v>
      </c>
      <c r="F125" s="94">
        <v>-2995.8819462741603</v>
      </c>
      <c r="G125" s="221"/>
      <c r="I125" s="47" t="s">
        <v>47</v>
      </c>
      <c r="J125" s="92">
        <v>-1671.0855572878118</v>
      </c>
      <c r="K125" s="93">
        <v>0</v>
      </c>
      <c r="L125" s="94">
        <v>-2995.8819462741603</v>
      </c>
      <c r="O125" s="158">
        <f t="shared" si="3"/>
        <v>0</v>
      </c>
      <c r="Q125" s="69" t="s">
        <v>47</v>
      </c>
      <c r="R125" s="92">
        <v>-1671.0855572878118</v>
      </c>
      <c r="S125" s="93">
        <v>0</v>
      </c>
      <c r="T125" s="94">
        <v>-2995.8819462741603</v>
      </c>
      <c r="W125" s="206">
        <f t="shared" si="4"/>
        <v>0</v>
      </c>
      <c r="X125" s="59"/>
    </row>
    <row r="126" spans="2:24" x14ac:dyDescent="0.25">
      <c r="B126" s="19"/>
      <c r="C126" s="48" t="s">
        <v>48</v>
      </c>
      <c r="D126" s="92">
        <v>-2468.2212180578572</v>
      </c>
      <c r="E126" s="93">
        <v>0</v>
      </c>
      <c r="F126" s="94">
        <v>-36394.529914878702</v>
      </c>
      <c r="G126" s="221"/>
      <c r="I126" s="48" t="s">
        <v>48</v>
      </c>
      <c r="J126" s="92">
        <v>-2468.2212180578572</v>
      </c>
      <c r="K126" s="93">
        <v>0</v>
      </c>
      <c r="L126" s="94">
        <v>-36394.529914878702</v>
      </c>
      <c r="O126" s="158">
        <f t="shared" si="3"/>
        <v>0</v>
      </c>
      <c r="Q126" s="70" t="s">
        <v>48</v>
      </c>
      <c r="R126" s="92">
        <v>-2468.2212180578572</v>
      </c>
      <c r="S126" s="93">
        <v>0</v>
      </c>
      <c r="T126" s="94">
        <v>-36394.529914878702</v>
      </c>
      <c r="W126" s="206">
        <f t="shared" si="4"/>
        <v>0</v>
      </c>
      <c r="X126" s="59"/>
    </row>
    <row r="127" spans="2:24" x14ac:dyDescent="0.25">
      <c r="B127" s="19"/>
      <c r="C127" s="49" t="s">
        <v>49</v>
      </c>
      <c r="D127" s="100">
        <v>-34311.684893042271</v>
      </c>
      <c r="E127" s="101">
        <v>0</v>
      </c>
      <c r="F127" s="102">
        <v>-72889.252178312672</v>
      </c>
      <c r="G127" s="221"/>
      <c r="I127" s="49" t="s">
        <v>49</v>
      </c>
      <c r="J127" s="100">
        <v>-34311.684893042271</v>
      </c>
      <c r="K127" s="101">
        <v>0</v>
      </c>
      <c r="L127" s="102">
        <v>-72889.252178312672</v>
      </c>
      <c r="O127" s="158">
        <f t="shared" si="3"/>
        <v>0</v>
      </c>
      <c r="Q127" s="55" t="s">
        <v>49</v>
      </c>
      <c r="R127" s="100">
        <v>-34311.684893042271</v>
      </c>
      <c r="S127" s="101">
        <v>0</v>
      </c>
      <c r="T127" s="102">
        <v>-72889.252178312672</v>
      </c>
      <c r="W127" s="206">
        <f t="shared" si="4"/>
        <v>0</v>
      </c>
      <c r="X127" s="59"/>
    </row>
    <row r="128" spans="2:24" x14ac:dyDescent="0.25">
      <c r="B128" s="19"/>
      <c r="D128" s="221"/>
      <c r="E128" s="221"/>
      <c r="F128" s="221"/>
      <c r="G128" s="221"/>
      <c r="X128" s="59"/>
    </row>
    <row r="129" spans="2:24" x14ac:dyDescent="0.25">
      <c r="B129" s="60"/>
      <c r="C129" s="194"/>
      <c r="D129" s="194"/>
      <c r="E129" s="194"/>
      <c r="F129" s="194"/>
      <c r="G129" s="194"/>
      <c r="H129" s="194"/>
      <c r="I129" s="194"/>
      <c r="J129" s="194"/>
      <c r="K129" s="194"/>
      <c r="L129" s="194"/>
      <c r="M129" s="194"/>
      <c r="N129" s="194"/>
      <c r="O129" s="194"/>
      <c r="P129" s="194"/>
      <c r="Q129" s="194"/>
      <c r="R129" s="194"/>
      <c r="S129" s="194"/>
      <c r="T129" s="194"/>
      <c r="U129" s="194"/>
      <c r="V129" s="194"/>
      <c r="W129" s="207"/>
      <c r="X129" s="61"/>
    </row>
    <row r="134" spans="2:24" ht="20.25" x14ac:dyDescent="0.3">
      <c r="B134" s="62"/>
      <c r="C134" s="251" t="s">
        <v>25</v>
      </c>
      <c r="D134" s="251"/>
      <c r="E134" s="182"/>
      <c r="F134" s="182"/>
      <c r="G134" s="182"/>
      <c r="H134" s="182"/>
      <c r="I134" s="182"/>
      <c r="J134" s="182"/>
      <c r="K134" s="182"/>
      <c r="L134" s="182"/>
      <c r="M134" s="182"/>
      <c r="N134" s="182"/>
      <c r="O134" s="182"/>
      <c r="P134" s="182"/>
      <c r="Q134" s="182"/>
      <c r="R134" s="182"/>
      <c r="S134" s="182"/>
      <c r="T134" s="182"/>
      <c r="U134" s="182"/>
      <c r="V134" s="182"/>
      <c r="W134" s="200"/>
      <c r="X134" s="63"/>
    </row>
    <row r="135" spans="2:24" x14ac:dyDescent="0.25">
      <c r="B135" s="18"/>
      <c r="C135" s="184"/>
      <c r="D135" s="184"/>
      <c r="E135" s="184"/>
      <c r="F135" s="184"/>
      <c r="G135" s="184"/>
      <c r="H135" s="184"/>
      <c r="I135" s="184"/>
      <c r="J135" s="184"/>
      <c r="K135" s="184"/>
      <c r="L135" s="184"/>
      <c r="M135" s="184"/>
      <c r="N135" s="184"/>
      <c r="O135" s="184"/>
      <c r="P135" s="184"/>
      <c r="X135" s="59"/>
    </row>
    <row r="136" spans="2:24" x14ac:dyDescent="0.25">
      <c r="B136" s="53"/>
      <c r="C136" s="186"/>
      <c r="D136" s="186" t="s">
        <v>154</v>
      </c>
      <c r="E136" s="186" t="s">
        <v>155</v>
      </c>
      <c r="F136" s="186" t="s">
        <v>156</v>
      </c>
      <c r="G136" s="187"/>
      <c r="H136" s="187"/>
      <c r="I136" s="186"/>
      <c r="J136" s="186" t="s">
        <v>154</v>
      </c>
      <c r="K136" s="186" t="s">
        <v>155</v>
      </c>
      <c r="L136" s="186" t="s">
        <v>156</v>
      </c>
      <c r="M136" s="187"/>
      <c r="N136" s="187"/>
      <c r="O136" s="184"/>
      <c r="P136" s="187"/>
      <c r="Q136" s="186"/>
      <c r="R136" s="186" t="s">
        <v>154</v>
      </c>
      <c r="S136" s="186" t="s">
        <v>155</v>
      </c>
      <c r="T136" s="186" t="s">
        <v>156</v>
      </c>
      <c r="U136" s="187"/>
      <c r="V136" s="187"/>
      <c r="W136" s="201"/>
      <c r="X136" s="59"/>
    </row>
    <row r="137" spans="2:24" x14ac:dyDescent="0.25">
      <c r="B137" s="53"/>
      <c r="C137" s="214" t="s">
        <v>22</v>
      </c>
      <c r="D137" s="214" t="s">
        <v>159</v>
      </c>
      <c r="E137" s="214" t="s">
        <v>159</v>
      </c>
      <c r="F137" s="214" t="s">
        <v>159</v>
      </c>
      <c r="G137" s="187"/>
      <c r="H137" s="187"/>
      <c r="I137" s="214" t="s">
        <v>22</v>
      </c>
      <c r="J137" s="214" t="s">
        <v>159</v>
      </c>
      <c r="K137" s="214" t="s">
        <v>159</v>
      </c>
      <c r="L137" s="214" t="s">
        <v>159</v>
      </c>
      <c r="M137" s="187"/>
      <c r="N137" s="187"/>
      <c r="O137" s="184"/>
      <c r="P137" s="187"/>
      <c r="Q137" s="215" t="s">
        <v>22</v>
      </c>
      <c r="R137" s="215" t="s">
        <v>159</v>
      </c>
      <c r="S137" s="215" t="s">
        <v>159</v>
      </c>
      <c r="T137" s="215" t="s">
        <v>159</v>
      </c>
      <c r="U137" s="187"/>
      <c r="V137" s="187"/>
      <c r="W137" s="201"/>
      <c r="X137" s="59"/>
    </row>
    <row r="138" spans="2:24" x14ac:dyDescent="0.25">
      <c r="B138" s="53"/>
      <c r="C138" s="219" t="s">
        <v>151</v>
      </c>
      <c r="D138" s="214">
        <v>7.45</v>
      </c>
      <c r="E138" s="214">
        <v>5.3</v>
      </c>
      <c r="F138" s="214">
        <v>9.6</v>
      </c>
      <c r="G138" s="187"/>
      <c r="H138" s="187"/>
      <c r="I138" s="219" t="s">
        <v>151</v>
      </c>
      <c r="J138" s="214">
        <v>7.45</v>
      </c>
      <c r="K138" s="214">
        <v>5.3</v>
      </c>
      <c r="L138" s="214">
        <v>9.6</v>
      </c>
      <c r="M138" s="187"/>
      <c r="N138" s="187"/>
      <c r="O138" s="187"/>
      <c r="P138" s="187"/>
      <c r="Q138" s="220" t="s">
        <v>151</v>
      </c>
      <c r="R138" s="215">
        <v>7.45</v>
      </c>
      <c r="S138" s="215">
        <v>5.3</v>
      </c>
      <c r="T138" s="215">
        <v>9.6</v>
      </c>
      <c r="U138" s="187"/>
      <c r="V138" s="187"/>
      <c r="W138" s="202"/>
      <c r="X138" s="59"/>
    </row>
    <row r="139" spans="2:24" x14ac:dyDescent="0.25">
      <c r="B139" s="53"/>
      <c r="C139" s="219" t="s">
        <v>24</v>
      </c>
      <c r="D139" s="222">
        <v>0.82818199999999997</v>
      </c>
      <c r="E139" s="222">
        <v>0.3</v>
      </c>
      <c r="F139" s="222">
        <v>1.78</v>
      </c>
      <c r="G139" s="187"/>
      <c r="H139" s="187"/>
      <c r="I139" s="219" t="s">
        <v>24</v>
      </c>
      <c r="J139" s="222">
        <v>0.82818199999999997</v>
      </c>
      <c r="K139" s="222">
        <v>0.3</v>
      </c>
      <c r="L139" s="222">
        <v>1.78</v>
      </c>
      <c r="M139" s="187"/>
      <c r="N139" s="187"/>
      <c r="O139" s="187"/>
      <c r="P139" s="187"/>
      <c r="Q139" s="220" t="s">
        <v>24</v>
      </c>
      <c r="R139" s="223">
        <v>0.82818199999999997</v>
      </c>
      <c r="S139" s="223">
        <v>0.3</v>
      </c>
      <c r="T139" s="223">
        <v>1.78</v>
      </c>
      <c r="U139" s="187"/>
      <c r="V139" s="187"/>
      <c r="W139" s="202"/>
      <c r="X139" s="56"/>
    </row>
    <row r="140" spans="2:24" x14ac:dyDescent="0.25">
      <c r="B140" s="53"/>
      <c r="C140" s="219" t="s">
        <v>25</v>
      </c>
      <c r="D140" s="216">
        <v>53.23</v>
      </c>
      <c r="E140" s="216">
        <v>19.57</v>
      </c>
      <c r="F140" s="216">
        <v>64.28</v>
      </c>
      <c r="G140" s="187"/>
      <c r="H140" s="187"/>
      <c r="I140" s="219" t="s">
        <v>25</v>
      </c>
      <c r="J140" s="217">
        <f>D140/2</f>
        <v>26.614999999999998</v>
      </c>
      <c r="K140" s="217">
        <f t="shared" ref="K140:L140" si="5">E140/2</f>
        <v>9.7850000000000001</v>
      </c>
      <c r="L140" s="217">
        <f t="shared" si="5"/>
        <v>32.14</v>
      </c>
      <c r="M140" s="187"/>
      <c r="N140" s="187"/>
      <c r="O140" s="187"/>
      <c r="P140" s="187"/>
      <c r="Q140" s="220" t="s">
        <v>25</v>
      </c>
      <c r="R140" s="218">
        <v>80</v>
      </c>
      <c r="S140" s="218">
        <v>30</v>
      </c>
      <c r="T140" s="218">
        <v>96</v>
      </c>
      <c r="U140" s="187"/>
      <c r="V140" s="187"/>
      <c r="W140" s="202"/>
      <c r="X140" s="56"/>
    </row>
    <row r="141" spans="2:24" x14ac:dyDescent="0.25">
      <c r="B141" s="53"/>
      <c r="C141" s="219" t="s">
        <v>26</v>
      </c>
      <c r="D141" s="214">
        <v>5</v>
      </c>
      <c r="E141" s="214">
        <v>1.5</v>
      </c>
      <c r="F141" s="214">
        <v>30</v>
      </c>
      <c r="G141" s="187"/>
      <c r="H141" s="187"/>
      <c r="I141" s="219" t="s">
        <v>26</v>
      </c>
      <c r="J141" s="214">
        <v>5</v>
      </c>
      <c r="K141" s="214">
        <v>1.5</v>
      </c>
      <c r="L141" s="214">
        <v>30</v>
      </c>
      <c r="M141" s="187"/>
      <c r="N141" s="187"/>
      <c r="O141" s="187"/>
      <c r="P141" s="187"/>
      <c r="Q141" s="220" t="s">
        <v>26</v>
      </c>
      <c r="R141" s="215">
        <v>5</v>
      </c>
      <c r="S141" s="215">
        <v>1.5</v>
      </c>
      <c r="T141" s="215">
        <v>30</v>
      </c>
      <c r="U141" s="187"/>
      <c r="V141" s="187"/>
      <c r="W141" s="202"/>
      <c r="X141" s="59"/>
    </row>
    <row r="142" spans="2:24" x14ac:dyDescent="0.25">
      <c r="B142" s="53"/>
      <c r="C142" s="219" t="s">
        <v>27</v>
      </c>
      <c r="D142" s="214">
        <v>0.3</v>
      </c>
      <c r="E142" s="214">
        <v>0.2</v>
      </c>
      <c r="F142" s="214">
        <v>0.4</v>
      </c>
      <c r="G142" s="187"/>
      <c r="H142" s="187"/>
      <c r="I142" s="219" t="s">
        <v>27</v>
      </c>
      <c r="J142" s="214">
        <v>0.3</v>
      </c>
      <c r="K142" s="214">
        <v>0.2</v>
      </c>
      <c r="L142" s="214">
        <v>0.4</v>
      </c>
      <c r="M142" s="187"/>
      <c r="N142" s="187"/>
      <c r="O142" s="187"/>
      <c r="P142" s="187"/>
      <c r="Q142" s="220" t="s">
        <v>27</v>
      </c>
      <c r="R142" s="215">
        <v>0.3</v>
      </c>
      <c r="S142" s="215">
        <v>0.2</v>
      </c>
      <c r="T142" s="215">
        <v>0.4</v>
      </c>
      <c r="U142" s="187"/>
      <c r="V142" s="187"/>
      <c r="W142" s="202"/>
      <c r="X142" s="59"/>
    </row>
    <row r="143" spans="2:24" x14ac:dyDescent="0.25">
      <c r="B143" s="53"/>
      <c r="C143" s="219" t="s">
        <v>161</v>
      </c>
      <c r="D143" s="214">
        <v>0.13</v>
      </c>
      <c r="E143" s="214">
        <v>7.0000000000000007E-2</v>
      </c>
      <c r="F143" s="214">
        <v>0.28999999999999998</v>
      </c>
      <c r="G143" s="187"/>
      <c r="H143" s="187"/>
      <c r="I143" s="219" t="s">
        <v>161</v>
      </c>
      <c r="J143" s="214">
        <v>0.13</v>
      </c>
      <c r="K143" s="214">
        <v>7.0000000000000007E-2</v>
      </c>
      <c r="L143" s="214">
        <v>0.28999999999999998</v>
      </c>
      <c r="M143" s="187"/>
      <c r="N143" s="187"/>
      <c r="O143" s="187"/>
      <c r="P143" s="187"/>
      <c r="Q143" s="220" t="s">
        <v>161</v>
      </c>
      <c r="R143" s="215">
        <v>0.13</v>
      </c>
      <c r="S143" s="215">
        <v>7.0000000000000007E-2</v>
      </c>
      <c r="T143" s="215">
        <v>0.28999999999999998</v>
      </c>
      <c r="U143" s="187"/>
      <c r="V143" s="187"/>
      <c r="W143" s="202"/>
      <c r="X143" s="59"/>
    </row>
    <row r="144" spans="2:24" x14ac:dyDescent="0.25">
      <c r="B144" s="53"/>
      <c r="C144" s="187"/>
      <c r="D144" s="187"/>
      <c r="E144" s="187"/>
      <c r="F144" s="187"/>
      <c r="G144" s="187"/>
      <c r="H144" s="187"/>
      <c r="I144" s="187"/>
      <c r="J144" s="187"/>
      <c r="K144" s="187"/>
      <c r="L144" s="187"/>
      <c r="M144" s="187"/>
      <c r="N144" s="187"/>
      <c r="O144" s="187"/>
      <c r="P144" s="187"/>
      <c r="Q144" s="187"/>
      <c r="R144" s="187"/>
      <c r="S144" s="187"/>
      <c r="T144" s="187"/>
      <c r="U144" s="187"/>
      <c r="V144" s="187"/>
      <c r="W144" s="202"/>
      <c r="X144" s="59"/>
    </row>
    <row r="145" spans="2:24" x14ac:dyDescent="0.25">
      <c r="B145" s="19"/>
      <c r="X145" s="59"/>
    </row>
    <row r="146" spans="2:24" x14ac:dyDescent="0.25">
      <c r="B146" s="19"/>
      <c r="D146" s="249"/>
      <c r="E146" s="249"/>
      <c r="F146" s="249"/>
      <c r="J146" s="250"/>
      <c r="K146" s="250"/>
      <c r="L146" s="250"/>
      <c r="R146" s="250"/>
      <c r="S146" s="250"/>
      <c r="T146" s="250"/>
      <c r="X146" s="59"/>
    </row>
    <row r="147" spans="2:24" x14ac:dyDescent="0.25">
      <c r="B147" s="19"/>
      <c r="C147" s="162"/>
      <c r="D147" s="20" t="s">
        <v>59</v>
      </c>
      <c r="E147" s="21" t="s">
        <v>60</v>
      </c>
      <c r="F147" s="22" t="s">
        <v>61</v>
      </c>
      <c r="I147" s="162"/>
      <c r="J147" s="20" t="s">
        <v>59</v>
      </c>
      <c r="K147" s="21" t="s">
        <v>60</v>
      </c>
      <c r="L147" s="22" t="s">
        <v>61</v>
      </c>
      <c r="O147" s="191" t="s">
        <v>157</v>
      </c>
      <c r="Q147" s="162"/>
      <c r="R147" s="64" t="s">
        <v>59</v>
      </c>
      <c r="S147" s="21" t="s">
        <v>60</v>
      </c>
      <c r="T147" s="22" t="s">
        <v>61</v>
      </c>
      <c r="W147" s="204" t="s">
        <v>157</v>
      </c>
      <c r="X147" s="59"/>
    </row>
    <row r="148" spans="2:24" x14ac:dyDescent="0.25">
      <c r="B148" s="19"/>
      <c r="C148" s="23" t="s">
        <v>31</v>
      </c>
      <c r="D148" s="24"/>
      <c r="E148" s="24"/>
      <c r="F148" s="25"/>
      <c r="I148" s="23" t="s">
        <v>31</v>
      </c>
      <c r="J148" s="24"/>
      <c r="K148" s="24"/>
      <c r="L148" s="25"/>
      <c r="O148" s="153"/>
      <c r="Q148" s="67" t="s">
        <v>31</v>
      </c>
      <c r="R148" s="24"/>
      <c r="S148" s="24"/>
      <c r="T148" s="25"/>
      <c r="W148" s="205"/>
      <c r="X148" s="59"/>
    </row>
    <row r="149" spans="2:24" x14ac:dyDescent="0.25">
      <c r="B149" s="19"/>
      <c r="C149" s="26" t="s">
        <v>32</v>
      </c>
      <c r="D149" s="27">
        <v>1649048.6133359999</v>
      </c>
      <c r="E149" s="28">
        <v>1364115.8075759998</v>
      </c>
      <c r="F149" s="29">
        <v>1933981.4190959998</v>
      </c>
      <c r="I149" s="26" t="s">
        <v>32</v>
      </c>
      <c r="J149" s="27">
        <v>1649048.6133359999</v>
      </c>
      <c r="K149" s="28">
        <v>1364115.8075759998</v>
      </c>
      <c r="L149" s="29">
        <v>1933981.4190959998</v>
      </c>
      <c r="O149" s="158">
        <f t="shared" ref="O149:O166" si="6">J149/D149-1</f>
        <v>0</v>
      </c>
      <c r="Q149" s="26" t="s">
        <v>32</v>
      </c>
      <c r="R149" s="27">
        <v>1649048.6133359999</v>
      </c>
      <c r="S149" s="28">
        <v>1364115.8075759998</v>
      </c>
      <c r="T149" s="29">
        <v>1933981.4190959998</v>
      </c>
      <c r="W149" s="206">
        <f>R149/D149-1</f>
        <v>0</v>
      </c>
      <c r="X149" s="59"/>
    </row>
    <row r="150" spans="2:24" x14ac:dyDescent="0.25">
      <c r="B150" s="19"/>
      <c r="C150" s="30" t="s">
        <v>33</v>
      </c>
      <c r="D150" s="27">
        <v>504558.57790176</v>
      </c>
      <c r="E150" s="28">
        <v>417377.83010015998</v>
      </c>
      <c r="F150" s="29">
        <v>591739.32570335991</v>
      </c>
      <c r="I150" s="30" t="s">
        <v>33</v>
      </c>
      <c r="J150" s="27">
        <v>504558.57790176</v>
      </c>
      <c r="K150" s="28">
        <v>417377.83010015998</v>
      </c>
      <c r="L150" s="29">
        <v>591739.32570335991</v>
      </c>
      <c r="O150" s="158">
        <f t="shared" si="6"/>
        <v>0</v>
      </c>
      <c r="Q150" s="30" t="s">
        <v>33</v>
      </c>
      <c r="R150" s="27">
        <v>504558.57790176</v>
      </c>
      <c r="S150" s="28">
        <v>417377.83010015998</v>
      </c>
      <c r="T150" s="29">
        <v>591739.32570335991</v>
      </c>
      <c r="W150" s="206">
        <f t="shared" ref="W150:W166" si="7">R150/D150-1</f>
        <v>0</v>
      </c>
      <c r="X150" s="59"/>
    </row>
    <row r="151" spans="2:24" x14ac:dyDescent="0.25">
      <c r="B151" s="19"/>
      <c r="C151" s="31" t="s">
        <v>34</v>
      </c>
      <c r="D151" s="32">
        <v>826320.65591999993</v>
      </c>
      <c r="E151" s="33">
        <v>683543.86871999991</v>
      </c>
      <c r="F151" s="34">
        <v>969097.44311999995</v>
      </c>
      <c r="I151" s="31" t="s">
        <v>34</v>
      </c>
      <c r="J151" s="32">
        <v>826320.65591999993</v>
      </c>
      <c r="K151" s="33">
        <v>683543.86871999991</v>
      </c>
      <c r="L151" s="34">
        <v>969097.44311999995</v>
      </c>
      <c r="O151" s="158">
        <f t="shared" si="6"/>
        <v>0</v>
      </c>
      <c r="Q151" s="31" t="s">
        <v>34</v>
      </c>
      <c r="R151" s="32">
        <v>826320.65591999993</v>
      </c>
      <c r="S151" s="33">
        <v>683543.86871999991</v>
      </c>
      <c r="T151" s="34">
        <v>969097.44311999995</v>
      </c>
      <c r="W151" s="206">
        <f t="shared" si="7"/>
        <v>0</v>
      </c>
      <c r="X151" s="59"/>
    </row>
    <row r="152" spans="2:24" x14ac:dyDescent="0.25">
      <c r="B152" s="19"/>
      <c r="C152" s="35" t="s">
        <v>35</v>
      </c>
      <c r="D152" s="28">
        <v>44908731.299999997</v>
      </c>
      <c r="E152" s="28">
        <v>37149123.299999997</v>
      </c>
      <c r="F152" s="29">
        <v>52668339.29999999</v>
      </c>
      <c r="I152" s="35" t="s">
        <v>35</v>
      </c>
      <c r="J152" s="28">
        <v>44908731.299999997</v>
      </c>
      <c r="K152" s="28">
        <v>37149123.299999997</v>
      </c>
      <c r="L152" s="29">
        <v>52668339.29999999</v>
      </c>
      <c r="O152" s="158">
        <f t="shared" si="6"/>
        <v>0</v>
      </c>
      <c r="Q152" s="35" t="s">
        <v>35</v>
      </c>
      <c r="R152" s="28">
        <v>44908731.299999997</v>
      </c>
      <c r="S152" s="28">
        <v>37149123.299999997</v>
      </c>
      <c r="T152" s="29">
        <v>52668339.29999999</v>
      </c>
      <c r="W152" s="206">
        <f t="shared" si="7"/>
        <v>0</v>
      </c>
      <c r="X152" s="59"/>
    </row>
    <row r="153" spans="2:24" x14ac:dyDescent="0.25">
      <c r="B153" s="19"/>
      <c r="C153" s="36" t="s">
        <v>36</v>
      </c>
      <c r="D153" s="37"/>
      <c r="E153" s="37"/>
      <c r="F153" s="38"/>
      <c r="I153" s="36" t="s">
        <v>36</v>
      </c>
      <c r="J153" s="37"/>
      <c r="K153" s="37"/>
      <c r="L153" s="38"/>
      <c r="O153" s="158" t="e">
        <f t="shared" si="6"/>
        <v>#DIV/0!</v>
      </c>
      <c r="Q153" s="68" t="s">
        <v>36</v>
      </c>
      <c r="R153" s="37"/>
      <c r="S153" s="37"/>
      <c r="T153" s="38"/>
      <c r="W153" s="206" t="e">
        <f t="shared" si="7"/>
        <v>#DIV/0!</v>
      </c>
      <c r="X153" s="59"/>
    </row>
    <row r="154" spans="2:24" x14ac:dyDescent="0.25">
      <c r="B154" s="19"/>
      <c r="C154" s="156" t="s">
        <v>52</v>
      </c>
      <c r="D154" s="39">
        <v>365665.96499999997</v>
      </c>
      <c r="E154" s="40">
        <v>365665.96499999997</v>
      </c>
      <c r="F154" s="41">
        <v>365665.96499999997</v>
      </c>
      <c r="I154" s="156" t="s">
        <v>52</v>
      </c>
      <c r="J154" s="39">
        <v>365665.96499999997</v>
      </c>
      <c r="K154" s="40">
        <v>365665.96499999997</v>
      </c>
      <c r="L154" s="41">
        <v>365665.96499999997</v>
      </c>
      <c r="O154" s="158">
        <f t="shared" si="6"/>
        <v>0</v>
      </c>
      <c r="Q154" s="192" t="s">
        <v>52</v>
      </c>
      <c r="R154" s="39">
        <v>365665.96499999997</v>
      </c>
      <c r="S154" s="40">
        <v>365665.96499999997</v>
      </c>
      <c r="T154" s="41">
        <v>365665.96499999997</v>
      </c>
      <c r="W154" s="206">
        <f t="shared" si="7"/>
        <v>0</v>
      </c>
      <c r="X154" s="59"/>
    </row>
    <row r="155" spans="2:24" x14ac:dyDescent="0.25">
      <c r="B155" s="19"/>
      <c r="C155" s="156" t="s">
        <v>38</v>
      </c>
      <c r="D155" s="39">
        <v>223088.73000000004</v>
      </c>
      <c r="E155" s="40">
        <v>223088.73000000004</v>
      </c>
      <c r="F155" s="41">
        <v>223088.73000000004</v>
      </c>
      <c r="I155" s="156" t="s">
        <v>38</v>
      </c>
      <c r="J155" s="39">
        <v>223088.73000000004</v>
      </c>
      <c r="K155" s="40">
        <v>223088.73000000004</v>
      </c>
      <c r="L155" s="41">
        <v>223088.73000000004</v>
      </c>
      <c r="O155" s="158">
        <f>J155/D155-1</f>
        <v>0</v>
      </c>
      <c r="Q155" s="192" t="s">
        <v>38</v>
      </c>
      <c r="R155" s="39">
        <v>223088.73000000004</v>
      </c>
      <c r="S155" s="40">
        <v>223088.73000000004</v>
      </c>
      <c r="T155" s="41">
        <v>223088.73000000004</v>
      </c>
      <c r="W155" s="206">
        <f t="shared" si="7"/>
        <v>0</v>
      </c>
      <c r="X155" s="59"/>
    </row>
    <row r="156" spans="2:24" x14ac:dyDescent="0.25">
      <c r="B156" s="19"/>
      <c r="C156" s="156" t="s">
        <v>39</v>
      </c>
      <c r="D156" s="39">
        <v>5256.1983728372197</v>
      </c>
      <c r="E156" s="40">
        <v>1576.8214246804716</v>
      </c>
      <c r="F156" s="41">
        <v>23320.933463039288</v>
      </c>
      <c r="I156" s="156" t="s">
        <v>39</v>
      </c>
      <c r="J156" s="39">
        <v>5256.1983728372197</v>
      </c>
      <c r="K156" s="40">
        <v>1576.8214246804716</v>
      </c>
      <c r="L156" s="41">
        <v>23320.933463039288</v>
      </c>
      <c r="O156" s="158">
        <f t="shared" si="6"/>
        <v>0</v>
      </c>
      <c r="Q156" s="192" t="s">
        <v>39</v>
      </c>
      <c r="R156" s="39">
        <v>5256.1983728372197</v>
      </c>
      <c r="S156" s="40">
        <v>1576.8214246804716</v>
      </c>
      <c r="T156" s="41">
        <v>23320.933463039288</v>
      </c>
      <c r="W156" s="206">
        <f t="shared" si="7"/>
        <v>0</v>
      </c>
      <c r="X156" s="59"/>
    </row>
    <row r="157" spans="2:24" x14ac:dyDescent="0.25">
      <c r="B157" s="19"/>
      <c r="C157" s="156" t="s">
        <v>40</v>
      </c>
      <c r="D157" s="39">
        <v>243002.05088332552</v>
      </c>
      <c r="E157" s="40">
        <v>3976.4656016067202</v>
      </c>
      <c r="F157" s="41">
        <v>907539.47294689645</v>
      </c>
      <c r="I157" s="156" t="s">
        <v>40</v>
      </c>
      <c r="J157" s="39">
        <v>98683.321707752999</v>
      </c>
      <c r="K157" s="40">
        <v>-22676.881198660831</v>
      </c>
      <c r="L157" s="41">
        <v>477523.97065239644</v>
      </c>
      <c r="O157" s="158">
        <f t="shared" si="6"/>
        <v>-0.59389922287061436</v>
      </c>
      <c r="Q157" s="192" t="s">
        <v>40</v>
      </c>
      <c r="R157" s="39">
        <v>388161.26110425644</v>
      </c>
      <c r="S157" s="40">
        <v>32386.726932908761</v>
      </c>
      <c r="T157" s="41">
        <v>1331935.6065119726</v>
      </c>
      <c r="W157" s="206">
        <f t="shared" si="7"/>
        <v>0.59735796341335146</v>
      </c>
      <c r="X157" s="59"/>
    </row>
    <row r="158" spans="2:24" x14ac:dyDescent="0.25">
      <c r="B158" s="19"/>
      <c r="C158" s="156" t="s">
        <v>41</v>
      </c>
      <c r="D158" s="39">
        <v>3882.5481785034603</v>
      </c>
      <c r="E158" s="40">
        <v>172.9744678825501</v>
      </c>
      <c r="F158" s="41">
        <v>60320.372748123009</v>
      </c>
      <c r="I158" s="156" t="s">
        <v>41</v>
      </c>
      <c r="J158" s="39">
        <v>3882.5481785034603</v>
      </c>
      <c r="K158" s="40">
        <v>172.9744678825501</v>
      </c>
      <c r="L158" s="41">
        <v>60320.372748123009</v>
      </c>
      <c r="O158" s="158">
        <f t="shared" si="6"/>
        <v>0</v>
      </c>
      <c r="Q158" s="192" t="s">
        <v>41</v>
      </c>
      <c r="R158" s="39">
        <v>3882.5481785034603</v>
      </c>
      <c r="S158" s="40">
        <v>172.9744678825501</v>
      </c>
      <c r="T158" s="41">
        <v>60320.372748123009</v>
      </c>
      <c r="W158" s="206">
        <f t="shared" si="7"/>
        <v>0</v>
      </c>
      <c r="X158" s="59"/>
    </row>
    <row r="159" spans="2:24" x14ac:dyDescent="0.25">
      <c r="B159" s="19"/>
      <c r="C159" s="156" t="s">
        <v>42</v>
      </c>
      <c r="D159" s="42">
        <v>0</v>
      </c>
      <c r="E159" s="43">
        <v>0</v>
      </c>
      <c r="F159" s="44">
        <v>0</v>
      </c>
      <c r="I159" s="156" t="s">
        <v>42</v>
      </c>
      <c r="J159" s="42">
        <v>0</v>
      </c>
      <c r="K159" s="43">
        <v>0</v>
      </c>
      <c r="L159" s="44">
        <v>0</v>
      </c>
      <c r="O159" s="158" t="e">
        <f t="shared" si="6"/>
        <v>#DIV/0!</v>
      </c>
      <c r="Q159" s="192" t="s">
        <v>42</v>
      </c>
      <c r="R159" s="42">
        <v>0</v>
      </c>
      <c r="S159" s="43">
        <v>0</v>
      </c>
      <c r="T159" s="44">
        <v>0</v>
      </c>
      <c r="W159" s="206" t="e">
        <f t="shared" si="7"/>
        <v>#DIV/0!</v>
      </c>
      <c r="X159" s="59"/>
    </row>
    <row r="160" spans="2:24" x14ac:dyDescent="0.25">
      <c r="B160" s="19"/>
      <c r="C160" s="157" t="s">
        <v>43</v>
      </c>
      <c r="D160" s="42">
        <v>840895.49243466626</v>
      </c>
      <c r="E160" s="45">
        <v>594480.95649416989</v>
      </c>
      <c r="F160" s="46">
        <v>1579935.4741580589</v>
      </c>
      <c r="I160" s="157" t="s">
        <v>43</v>
      </c>
      <c r="J160" s="42">
        <v>696576.76325909374</v>
      </c>
      <c r="K160" s="45">
        <v>567827.60969390231</v>
      </c>
      <c r="L160" s="46">
        <v>1149919.971863559</v>
      </c>
      <c r="O160" s="158">
        <f t="shared" si="6"/>
        <v>-0.17162504790901278</v>
      </c>
      <c r="Q160" s="193" t="s">
        <v>43</v>
      </c>
      <c r="R160" s="42">
        <v>986054.70265559724</v>
      </c>
      <c r="S160" s="45">
        <v>622891.21782547189</v>
      </c>
      <c r="T160" s="46">
        <v>2004331.607723135</v>
      </c>
      <c r="W160" s="206">
        <f t="shared" si="7"/>
        <v>0.17262455504506002</v>
      </c>
      <c r="X160" s="59"/>
    </row>
    <row r="161" spans="2:24" x14ac:dyDescent="0.25">
      <c r="B161" s="19"/>
      <c r="C161" s="36" t="s">
        <v>44</v>
      </c>
      <c r="D161" s="37"/>
      <c r="E161" s="37"/>
      <c r="F161" s="38"/>
      <c r="I161" s="36" t="s">
        <v>44</v>
      </c>
      <c r="J161" s="37"/>
      <c r="K161" s="37"/>
      <c r="L161" s="38"/>
      <c r="O161" s="158" t="e">
        <f t="shared" si="6"/>
        <v>#DIV/0!</v>
      </c>
      <c r="Q161" s="68" t="s">
        <v>44</v>
      </c>
      <c r="R161" s="37"/>
      <c r="S161" s="37"/>
      <c r="T161" s="38"/>
      <c r="W161" s="206" t="e">
        <f t="shared" si="7"/>
        <v>#DIV/0!</v>
      </c>
      <c r="X161" s="59"/>
    </row>
    <row r="162" spans="2:24" x14ac:dyDescent="0.25">
      <c r="B162" s="19"/>
      <c r="C162" s="47" t="s">
        <v>45</v>
      </c>
      <c r="D162" s="39">
        <v>-30172.378117696604</v>
      </c>
      <c r="E162" s="40">
        <v>0</v>
      </c>
      <c r="F162" s="41">
        <v>-33498.840317159811</v>
      </c>
      <c r="I162" s="47" t="s">
        <v>45</v>
      </c>
      <c r="J162" s="39">
        <v>-30172.378117696604</v>
      </c>
      <c r="K162" s="40">
        <v>0</v>
      </c>
      <c r="L162" s="41">
        <v>-33498.840317159811</v>
      </c>
      <c r="O162" s="158">
        <f t="shared" si="6"/>
        <v>0</v>
      </c>
      <c r="Q162" s="69" t="s">
        <v>45</v>
      </c>
      <c r="R162" s="39">
        <v>-30172.378117696604</v>
      </c>
      <c r="S162" s="40">
        <v>0</v>
      </c>
      <c r="T162" s="41">
        <v>-33498.840317159811</v>
      </c>
      <c r="W162" s="206">
        <f t="shared" si="7"/>
        <v>0</v>
      </c>
      <c r="X162" s="59"/>
    </row>
    <row r="163" spans="2:24" x14ac:dyDescent="0.25">
      <c r="B163" s="19"/>
      <c r="C163" s="47" t="s">
        <v>46</v>
      </c>
      <c r="D163" s="39">
        <v>0</v>
      </c>
      <c r="E163" s="40">
        <v>0</v>
      </c>
      <c r="F163" s="41">
        <v>0</v>
      </c>
      <c r="I163" s="47" t="s">
        <v>46</v>
      </c>
      <c r="J163" s="39">
        <v>0</v>
      </c>
      <c r="K163" s="40">
        <v>0</v>
      </c>
      <c r="L163" s="41">
        <v>0</v>
      </c>
      <c r="O163" s="158" t="e">
        <f t="shared" si="6"/>
        <v>#DIV/0!</v>
      </c>
      <c r="Q163" s="69" t="s">
        <v>46</v>
      </c>
      <c r="R163" s="39">
        <v>0</v>
      </c>
      <c r="S163" s="40">
        <v>0</v>
      </c>
      <c r="T163" s="41">
        <v>0</v>
      </c>
      <c r="W163" s="206" t="e">
        <f t="shared" si="7"/>
        <v>#DIV/0!</v>
      </c>
      <c r="X163" s="59"/>
    </row>
    <row r="164" spans="2:24" x14ac:dyDescent="0.25">
      <c r="B164" s="19"/>
      <c r="C164" s="47" t="s">
        <v>47</v>
      </c>
      <c r="D164" s="39">
        <v>-1671.0855572878118</v>
      </c>
      <c r="E164" s="40">
        <v>0</v>
      </c>
      <c r="F164" s="41">
        <v>-2995.8819462741603</v>
      </c>
      <c r="I164" s="47" t="s">
        <v>47</v>
      </c>
      <c r="J164" s="39">
        <v>-1671.0855572878118</v>
      </c>
      <c r="K164" s="40">
        <v>0</v>
      </c>
      <c r="L164" s="41">
        <v>-2995.8819462741603</v>
      </c>
      <c r="O164" s="158">
        <f t="shared" si="6"/>
        <v>0</v>
      </c>
      <c r="Q164" s="69" t="s">
        <v>47</v>
      </c>
      <c r="R164" s="39">
        <v>-1671.0855572878118</v>
      </c>
      <c r="S164" s="40">
        <v>0</v>
      </c>
      <c r="T164" s="41">
        <v>-2995.8819462741603</v>
      </c>
      <c r="W164" s="206">
        <f t="shared" si="7"/>
        <v>0</v>
      </c>
      <c r="X164" s="59"/>
    </row>
    <row r="165" spans="2:24" x14ac:dyDescent="0.25">
      <c r="B165" s="19"/>
      <c r="C165" s="48" t="s">
        <v>48</v>
      </c>
      <c r="D165" s="39">
        <v>-2468.2212180578572</v>
      </c>
      <c r="E165" s="40">
        <v>0</v>
      </c>
      <c r="F165" s="41">
        <v>-36394.529914878702</v>
      </c>
      <c r="I165" s="48" t="s">
        <v>48</v>
      </c>
      <c r="J165" s="39">
        <v>-2468.2212180578572</v>
      </c>
      <c r="K165" s="40">
        <v>0</v>
      </c>
      <c r="L165" s="41">
        <v>-36394.529914878702</v>
      </c>
      <c r="O165" s="158">
        <f t="shared" si="6"/>
        <v>0</v>
      </c>
      <c r="Q165" s="70" t="s">
        <v>48</v>
      </c>
      <c r="R165" s="39">
        <v>-2468.2212180578572</v>
      </c>
      <c r="S165" s="40">
        <v>0</v>
      </c>
      <c r="T165" s="41">
        <v>-36394.529914878702</v>
      </c>
      <c r="W165" s="206">
        <f t="shared" si="7"/>
        <v>0</v>
      </c>
      <c r="X165" s="59"/>
    </row>
    <row r="166" spans="2:24" x14ac:dyDescent="0.25">
      <c r="B166" s="19"/>
      <c r="C166" s="49" t="s">
        <v>49</v>
      </c>
      <c r="D166" s="50">
        <v>-34311.684893042271</v>
      </c>
      <c r="E166" s="51">
        <v>0</v>
      </c>
      <c r="F166" s="52">
        <v>-72889.252178312672</v>
      </c>
      <c r="I166" s="49" t="s">
        <v>49</v>
      </c>
      <c r="J166" s="50">
        <v>-34311.684893042271</v>
      </c>
      <c r="K166" s="51">
        <v>0</v>
      </c>
      <c r="L166" s="52">
        <v>-72889.252178312672</v>
      </c>
      <c r="O166" s="158">
        <f t="shared" si="6"/>
        <v>0</v>
      </c>
      <c r="Q166" s="55" t="s">
        <v>49</v>
      </c>
      <c r="R166" s="50">
        <v>-34311.684893042271</v>
      </c>
      <c r="S166" s="51">
        <v>0</v>
      </c>
      <c r="T166" s="52">
        <v>-72889.252178312672</v>
      </c>
      <c r="W166" s="206">
        <f t="shared" si="7"/>
        <v>0</v>
      </c>
      <c r="X166" s="59"/>
    </row>
    <row r="167" spans="2:24" x14ac:dyDescent="0.25">
      <c r="B167" s="19"/>
      <c r="O167" s="158" t="e">
        <f t="shared" ref="O167" si="8">J167/D167-1</f>
        <v>#DIV/0!</v>
      </c>
      <c r="X167" s="59"/>
    </row>
    <row r="168" spans="2:24" x14ac:dyDescent="0.25">
      <c r="B168" s="60"/>
      <c r="C168" s="194"/>
      <c r="D168" s="194"/>
      <c r="E168" s="194"/>
      <c r="F168" s="194"/>
      <c r="G168" s="194"/>
      <c r="H168" s="194"/>
      <c r="I168" s="194"/>
      <c r="J168" s="194"/>
      <c r="K168" s="194"/>
      <c r="L168" s="194"/>
      <c r="M168" s="194"/>
      <c r="N168" s="194"/>
      <c r="O168" s="194"/>
      <c r="P168" s="194"/>
      <c r="Q168" s="194"/>
      <c r="R168" s="194"/>
      <c r="S168" s="194"/>
      <c r="T168" s="194"/>
      <c r="U168" s="194"/>
      <c r="V168" s="194"/>
      <c r="W168" s="207"/>
      <c r="X168" s="61"/>
    </row>
    <row r="173" spans="2:24" ht="20.25" x14ac:dyDescent="0.3">
      <c r="B173" s="62"/>
      <c r="C173" s="251" t="s">
        <v>26</v>
      </c>
      <c r="D173" s="251"/>
      <c r="E173" s="182"/>
      <c r="F173" s="182"/>
      <c r="G173" s="182"/>
      <c r="H173" s="182"/>
      <c r="I173" s="182"/>
      <c r="J173" s="182"/>
      <c r="K173" s="182"/>
      <c r="L173" s="182"/>
      <c r="M173" s="182"/>
      <c r="N173" s="182"/>
      <c r="O173" s="182"/>
      <c r="P173" s="182"/>
      <c r="Q173" s="182"/>
      <c r="R173" s="182"/>
      <c r="S173" s="182"/>
      <c r="T173" s="182"/>
      <c r="U173" s="182"/>
      <c r="V173" s="182"/>
      <c r="W173" s="200"/>
      <c r="X173" s="63"/>
    </row>
    <row r="174" spans="2:24" x14ac:dyDescent="0.25">
      <c r="B174" s="18"/>
      <c r="C174" s="184"/>
      <c r="D174" s="184"/>
      <c r="E174" s="184"/>
      <c r="F174" s="184"/>
      <c r="G174" s="184"/>
      <c r="H174" s="184"/>
      <c r="I174" s="184"/>
      <c r="J174" s="184"/>
      <c r="K174" s="184"/>
      <c r="L174" s="184"/>
      <c r="M174" s="184"/>
      <c r="N174" s="184"/>
      <c r="O174" s="184"/>
      <c r="P174" s="184"/>
      <c r="X174" s="59"/>
    </row>
    <row r="175" spans="2:24" x14ac:dyDescent="0.25">
      <c r="B175" s="53"/>
      <c r="C175" s="186"/>
      <c r="D175" s="186" t="s">
        <v>154</v>
      </c>
      <c r="E175" s="186" t="s">
        <v>155</v>
      </c>
      <c r="F175" s="186" t="s">
        <v>156</v>
      </c>
      <c r="G175" s="187"/>
      <c r="H175" s="187"/>
      <c r="I175" s="186"/>
      <c r="J175" s="186" t="s">
        <v>154</v>
      </c>
      <c r="K175" s="186" t="s">
        <v>155</v>
      </c>
      <c r="L175" s="186" t="s">
        <v>156</v>
      </c>
      <c r="M175" s="187"/>
      <c r="N175" s="187"/>
      <c r="O175" s="184"/>
      <c r="P175" s="187"/>
      <c r="Q175" s="186"/>
      <c r="R175" s="186" t="s">
        <v>154</v>
      </c>
      <c r="S175" s="186" t="s">
        <v>155</v>
      </c>
      <c r="T175" s="186" t="s">
        <v>156</v>
      </c>
      <c r="U175" s="187"/>
      <c r="V175" s="187"/>
      <c r="W175" s="201"/>
      <c r="X175" s="59"/>
    </row>
    <row r="176" spans="2:24" x14ac:dyDescent="0.25">
      <c r="B176" s="53"/>
      <c r="C176" s="214" t="s">
        <v>22</v>
      </c>
      <c r="D176" s="214" t="s">
        <v>159</v>
      </c>
      <c r="E176" s="214" t="s">
        <v>159</v>
      </c>
      <c r="F176" s="214" t="s">
        <v>159</v>
      </c>
      <c r="G176" s="187"/>
      <c r="H176" s="187"/>
      <c r="I176" s="214" t="s">
        <v>22</v>
      </c>
      <c r="J176" s="214" t="s">
        <v>159</v>
      </c>
      <c r="K176" s="214" t="s">
        <v>159</v>
      </c>
      <c r="L176" s="214" t="s">
        <v>159</v>
      </c>
      <c r="M176" s="187"/>
      <c r="N176" s="187"/>
      <c r="O176" s="184"/>
      <c r="P176" s="187"/>
      <c r="Q176" s="215" t="s">
        <v>22</v>
      </c>
      <c r="R176" s="215" t="s">
        <v>159</v>
      </c>
      <c r="S176" s="215" t="s">
        <v>159</v>
      </c>
      <c r="T176" s="215" t="s">
        <v>159</v>
      </c>
      <c r="U176" s="187"/>
      <c r="V176" s="187"/>
      <c r="W176" s="201"/>
      <c r="X176" s="59"/>
    </row>
    <row r="177" spans="2:24" x14ac:dyDescent="0.25">
      <c r="B177" s="53"/>
      <c r="C177" s="219" t="s">
        <v>151</v>
      </c>
      <c r="D177" s="214">
        <v>7.45</v>
      </c>
      <c r="E177" s="214">
        <v>5.3</v>
      </c>
      <c r="F177" s="214">
        <v>9.6</v>
      </c>
      <c r="G177" s="187"/>
      <c r="H177" s="187"/>
      <c r="I177" s="219" t="s">
        <v>151</v>
      </c>
      <c r="J177" s="214">
        <v>7.45</v>
      </c>
      <c r="K177" s="214">
        <v>5.3</v>
      </c>
      <c r="L177" s="214">
        <v>9.6</v>
      </c>
      <c r="M177" s="187"/>
      <c r="N177" s="187"/>
      <c r="O177" s="187"/>
      <c r="P177" s="187"/>
      <c r="Q177" s="220" t="s">
        <v>151</v>
      </c>
      <c r="R177" s="215">
        <v>7.45</v>
      </c>
      <c r="S177" s="215">
        <v>5.3</v>
      </c>
      <c r="T177" s="215">
        <v>9.6</v>
      </c>
      <c r="U177" s="187"/>
      <c r="V177" s="187"/>
      <c r="W177" s="202"/>
      <c r="X177" s="59"/>
    </row>
    <row r="178" spans="2:24" x14ac:dyDescent="0.25">
      <c r="B178" s="53"/>
      <c r="C178" s="219" t="s">
        <v>24</v>
      </c>
      <c r="D178" s="214">
        <v>0.82818199999999997</v>
      </c>
      <c r="E178" s="214">
        <v>0.3</v>
      </c>
      <c r="F178" s="214">
        <v>1.78</v>
      </c>
      <c r="G178" s="187"/>
      <c r="H178" s="187"/>
      <c r="I178" s="219" t="s">
        <v>24</v>
      </c>
      <c r="J178" s="214">
        <v>0.82818199999999997</v>
      </c>
      <c r="K178" s="214">
        <v>0.3</v>
      </c>
      <c r="L178" s="214">
        <v>1.78</v>
      </c>
      <c r="M178" s="187"/>
      <c r="N178" s="187"/>
      <c r="O178" s="187"/>
      <c r="P178" s="187"/>
      <c r="Q178" s="220" t="s">
        <v>24</v>
      </c>
      <c r="R178" s="215">
        <v>0.82818199999999997</v>
      </c>
      <c r="S178" s="215">
        <v>0.3</v>
      </c>
      <c r="T178" s="215">
        <v>1.78</v>
      </c>
      <c r="U178" s="187"/>
      <c r="V178" s="187"/>
      <c r="W178" s="202"/>
      <c r="X178" s="59"/>
    </row>
    <row r="179" spans="2:24" x14ac:dyDescent="0.25">
      <c r="B179" s="53"/>
      <c r="C179" s="219" t="s">
        <v>25</v>
      </c>
      <c r="D179" s="214">
        <v>53.23</v>
      </c>
      <c r="E179" s="214">
        <v>19.57</v>
      </c>
      <c r="F179" s="214">
        <v>64.28</v>
      </c>
      <c r="G179" s="187"/>
      <c r="H179" s="187"/>
      <c r="I179" s="219" t="s">
        <v>25</v>
      </c>
      <c r="J179" s="214">
        <v>53.23</v>
      </c>
      <c r="K179" s="214">
        <v>19.57</v>
      </c>
      <c r="L179" s="214">
        <v>64.28</v>
      </c>
      <c r="M179" s="187"/>
      <c r="N179" s="187"/>
      <c r="O179" s="187"/>
      <c r="P179" s="187"/>
      <c r="Q179" s="220" t="s">
        <v>25</v>
      </c>
      <c r="R179" s="215">
        <v>53.23</v>
      </c>
      <c r="S179" s="215">
        <v>19.57</v>
      </c>
      <c r="T179" s="215">
        <v>64.28</v>
      </c>
      <c r="U179" s="187"/>
      <c r="V179" s="187"/>
      <c r="W179" s="202"/>
      <c r="X179" s="59"/>
    </row>
    <row r="180" spans="2:24" x14ac:dyDescent="0.25">
      <c r="B180" s="53"/>
      <c r="C180" s="224" t="s">
        <v>26</v>
      </c>
      <c r="D180" s="216">
        <v>5</v>
      </c>
      <c r="E180" s="216">
        <v>1.5</v>
      </c>
      <c r="F180" s="216">
        <v>30</v>
      </c>
      <c r="G180" s="187"/>
      <c r="H180" s="187"/>
      <c r="I180" s="225" t="s">
        <v>26</v>
      </c>
      <c r="J180" s="217">
        <v>2.5</v>
      </c>
      <c r="K180" s="217">
        <v>0.75</v>
      </c>
      <c r="L180" s="217">
        <v>15</v>
      </c>
      <c r="M180" s="187"/>
      <c r="N180" s="187"/>
      <c r="O180" s="187"/>
      <c r="P180" s="187"/>
      <c r="Q180" s="226" t="s">
        <v>26</v>
      </c>
      <c r="R180" s="218">
        <v>10</v>
      </c>
      <c r="S180" s="218">
        <v>3</v>
      </c>
      <c r="T180" s="218">
        <v>60</v>
      </c>
      <c r="U180" s="187"/>
      <c r="V180" s="187"/>
      <c r="W180" s="202"/>
      <c r="X180" s="59"/>
    </row>
    <row r="181" spans="2:24" x14ac:dyDescent="0.25">
      <c r="B181" s="53"/>
      <c r="C181" s="219" t="s">
        <v>27</v>
      </c>
      <c r="D181" s="214">
        <v>0.3</v>
      </c>
      <c r="E181" s="214">
        <v>0.2</v>
      </c>
      <c r="F181" s="214">
        <v>0.4</v>
      </c>
      <c r="G181" s="187"/>
      <c r="H181" s="187"/>
      <c r="I181" s="219" t="s">
        <v>27</v>
      </c>
      <c r="J181" s="214">
        <v>0.3</v>
      </c>
      <c r="K181" s="214">
        <v>0.2</v>
      </c>
      <c r="L181" s="214">
        <v>0.4</v>
      </c>
      <c r="M181" s="187"/>
      <c r="N181" s="187"/>
      <c r="O181" s="187"/>
      <c r="P181" s="187"/>
      <c r="Q181" s="220" t="s">
        <v>27</v>
      </c>
      <c r="R181" s="215">
        <v>0.3</v>
      </c>
      <c r="S181" s="215">
        <v>0.2</v>
      </c>
      <c r="T181" s="215">
        <v>0.4</v>
      </c>
      <c r="U181" s="187"/>
      <c r="V181" s="187"/>
      <c r="W181" s="202"/>
      <c r="X181" s="59"/>
    </row>
    <row r="182" spans="2:24" x14ac:dyDescent="0.25">
      <c r="B182" s="53"/>
      <c r="C182" s="219" t="s">
        <v>161</v>
      </c>
      <c r="D182" s="214">
        <v>0.13</v>
      </c>
      <c r="E182" s="214">
        <v>7.0000000000000007E-2</v>
      </c>
      <c r="F182" s="214">
        <v>0.28999999999999998</v>
      </c>
      <c r="G182" s="187"/>
      <c r="H182" s="187"/>
      <c r="I182" s="219" t="s">
        <v>161</v>
      </c>
      <c r="J182" s="214">
        <v>0.13</v>
      </c>
      <c r="K182" s="214">
        <v>7.0000000000000007E-2</v>
      </c>
      <c r="L182" s="214">
        <v>0.28999999999999998</v>
      </c>
      <c r="M182" s="187"/>
      <c r="N182" s="187"/>
      <c r="O182" s="187"/>
      <c r="P182" s="187"/>
      <c r="Q182" s="220" t="s">
        <v>161</v>
      </c>
      <c r="R182" s="215">
        <v>0.13</v>
      </c>
      <c r="S182" s="215">
        <v>7.0000000000000007E-2</v>
      </c>
      <c r="T182" s="215">
        <v>0.28999999999999998</v>
      </c>
      <c r="U182" s="187"/>
      <c r="V182" s="187"/>
      <c r="W182" s="202"/>
      <c r="X182" s="59"/>
    </row>
    <row r="183" spans="2:24" x14ac:dyDescent="0.25">
      <c r="B183" s="53"/>
      <c r="C183" s="187"/>
      <c r="D183" s="187"/>
      <c r="E183" s="187"/>
      <c r="F183" s="187"/>
      <c r="G183" s="187"/>
      <c r="H183" s="187"/>
      <c r="I183" s="187"/>
      <c r="J183" s="187"/>
      <c r="K183" s="187"/>
      <c r="L183" s="187"/>
      <c r="M183" s="187"/>
      <c r="N183" s="187"/>
      <c r="O183" s="187"/>
      <c r="P183" s="187"/>
      <c r="Q183" s="187"/>
      <c r="R183" s="187"/>
      <c r="S183" s="187"/>
      <c r="T183" s="187"/>
      <c r="U183" s="187"/>
      <c r="V183" s="187"/>
      <c r="W183" s="202"/>
      <c r="X183" s="59"/>
    </row>
    <row r="184" spans="2:24" x14ac:dyDescent="0.25">
      <c r="B184" s="19"/>
      <c r="X184" s="59"/>
    </row>
    <row r="185" spans="2:24" x14ac:dyDescent="0.25">
      <c r="B185" s="19"/>
      <c r="D185" s="249"/>
      <c r="E185" s="249"/>
      <c r="F185" s="249"/>
      <c r="J185" s="250"/>
      <c r="K185" s="250"/>
      <c r="L185" s="250"/>
      <c r="R185" s="250"/>
      <c r="S185" s="250"/>
      <c r="T185" s="250"/>
      <c r="X185" s="59"/>
    </row>
    <row r="186" spans="2:24" x14ac:dyDescent="0.25">
      <c r="B186" s="19"/>
      <c r="C186" s="162"/>
      <c r="D186" s="20" t="s">
        <v>59</v>
      </c>
      <c r="E186" s="21" t="s">
        <v>60</v>
      </c>
      <c r="F186" s="22" t="s">
        <v>61</v>
      </c>
      <c r="I186" s="162"/>
      <c r="J186" s="20" t="s">
        <v>59</v>
      </c>
      <c r="K186" s="21" t="s">
        <v>60</v>
      </c>
      <c r="L186" s="22" t="s">
        <v>61</v>
      </c>
      <c r="O186" s="191" t="s">
        <v>157</v>
      </c>
      <c r="Q186" s="162"/>
      <c r="R186" s="64" t="s">
        <v>59</v>
      </c>
      <c r="S186" s="21" t="s">
        <v>60</v>
      </c>
      <c r="T186" s="22" t="s">
        <v>61</v>
      </c>
      <c r="W186" s="204" t="s">
        <v>157</v>
      </c>
      <c r="X186" s="59"/>
    </row>
    <row r="187" spans="2:24" x14ac:dyDescent="0.25">
      <c r="B187" s="19"/>
      <c r="C187" s="23" t="s">
        <v>31</v>
      </c>
      <c r="D187" s="24"/>
      <c r="E187" s="24"/>
      <c r="F187" s="25"/>
      <c r="I187" s="23" t="s">
        <v>31</v>
      </c>
      <c r="J187" s="24"/>
      <c r="K187" s="24"/>
      <c r="L187" s="25"/>
      <c r="O187" s="153"/>
      <c r="Q187" s="67" t="s">
        <v>31</v>
      </c>
      <c r="R187" s="24"/>
      <c r="S187" s="24"/>
      <c r="T187" s="25"/>
      <c r="W187" s="205"/>
      <c r="X187" s="59"/>
    </row>
    <row r="188" spans="2:24" x14ac:dyDescent="0.25">
      <c r="B188" s="19"/>
      <c r="C188" s="26" t="s">
        <v>32</v>
      </c>
      <c r="D188" s="27">
        <v>1649048.6133359999</v>
      </c>
      <c r="E188" s="28">
        <v>1364115.8075759998</v>
      </c>
      <c r="F188" s="29">
        <v>1933981.4190959998</v>
      </c>
      <c r="I188" s="26" t="s">
        <v>32</v>
      </c>
      <c r="J188" s="27">
        <v>1649048.6133359999</v>
      </c>
      <c r="K188" s="28">
        <v>1364115.8075759998</v>
      </c>
      <c r="L188" s="29">
        <v>1933981.4190959998</v>
      </c>
      <c r="O188" s="158">
        <f t="shared" ref="O188:O205" si="9">J188/D188-1</f>
        <v>0</v>
      </c>
      <c r="Q188" s="26" t="s">
        <v>32</v>
      </c>
      <c r="R188" s="28">
        <v>1649048.6133359999</v>
      </c>
      <c r="S188" s="28">
        <v>1364115.8075759998</v>
      </c>
      <c r="T188" s="29">
        <v>1933981.4190959998</v>
      </c>
      <c r="W188" s="206">
        <f>R188/D188-1</f>
        <v>0</v>
      </c>
      <c r="X188" s="59"/>
    </row>
    <row r="189" spans="2:24" x14ac:dyDescent="0.25">
      <c r="B189" s="19"/>
      <c r="C189" s="30" t="s">
        <v>33</v>
      </c>
      <c r="D189" s="27">
        <v>504558.57790176</v>
      </c>
      <c r="E189" s="28">
        <v>417377.83010015998</v>
      </c>
      <c r="F189" s="29">
        <v>591739.32570335991</v>
      </c>
      <c r="I189" s="30" t="s">
        <v>33</v>
      </c>
      <c r="J189" s="27">
        <v>504558.57790176</v>
      </c>
      <c r="K189" s="28">
        <v>417377.83010015998</v>
      </c>
      <c r="L189" s="29">
        <v>591739.32570335991</v>
      </c>
      <c r="O189" s="158">
        <f t="shared" si="9"/>
        <v>0</v>
      </c>
      <c r="Q189" s="30" t="s">
        <v>33</v>
      </c>
      <c r="R189" s="28">
        <v>504558.57790176</v>
      </c>
      <c r="S189" s="28">
        <v>417377.83010015998</v>
      </c>
      <c r="T189" s="29">
        <v>591739.32570335991</v>
      </c>
      <c r="W189" s="206">
        <f t="shared" ref="W189:W205" si="10">R189/D189-1</f>
        <v>0</v>
      </c>
      <c r="X189" s="59"/>
    </row>
    <row r="190" spans="2:24" x14ac:dyDescent="0.25">
      <c r="B190" s="19"/>
      <c r="C190" s="31" t="s">
        <v>34</v>
      </c>
      <c r="D190" s="32">
        <v>826320.65591999993</v>
      </c>
      <c r="E190" s="33">
        <v>683543.86871999991</v>
      </c>
      <c r="F190" s="34">
        <v>969097.44311999995</v>
      </c>
      <c r="I190" s="31" t="s">
        <v>34</v>
      </c>
      <c r="J190" s="32">
        <v>826320.65591999993</v>
      </c>
      <c r="K190" s="33">
        <v>683543.86871999991</v>
      </c>
      <c r="L190" s="34">
        <v>969097.44311999995</v>
      </c>
      <c r="O190" s="158">
        <f t="shared" si="9"/>
        <v>0</v>
      </c>
      <c r="Q190" s="31" t="s">
        <v>34</v>
      </c>
      <c r="R190" s="33">
        <v>826320.65591999993</v>
      </c>
      <c r="S190" s="33">
        <v>683543.86871999991</v>
      </c>
      <c r="T190" s="34">
        <v>969097.44311999995</v>
      </c>
      <c r="W190" s="206">
        <f t="shared" si="10"/>
        <v>0</v>
      </c>
      <c r="X190" s="59"/>
    </row>
    <row r="191" spans="2:24" x14ac:dyDescent="0.25">
      <c r="B191" s="19"/>
      <c r="C191" s="35" t="s">
        <v>35</v>
      </c>
      <c r="D191" s="28">
        <v>44908731.299999997</v>
      </c>
      <c r="E191" s="28">
        <v>37149123.299999997</v>
      </c>
      <c r="F191" s="29">
        <v>52668339.29999999</v>
      </c>
      <c r="I191" s="35" t="s">
        <v>35</v>
      </c>
      <c r="J191" s="28">
        <v>44908731.299999997</v>
      </c>
      <c r="K191" s="28">
        <v>37149123.299999997</v>
      </c>
      <c r="L191" s="29">
        <v>52668339.29999999</v>
      </c>
      <c r="O191" s="158">
        <f t="shared" si="9"/>
        <v>0</v>
      </c>
      <c r="Q191" s="35" t="s">
        <v>35</v>
      </c>
      <c r="R191" s="28">
        <v>44908731.299999997</v>
      </c>
      <c r="S191" s="28">
        <v>37149123.299999997</v>
      </c>
      <c r="T191" s="29">
        <v>52668339.29999999</v>
      </c>
      <c r="W191" s="206">
        <f t="shared" si="10"/>
        <v>0</v>
      </c>
      <c r="X191" s="59"/>
    </row>
    <row r="192" spans="2:24" x14ac:dyDescent="0.25">
      <c r="B192" s="19"/>
      <c r="C192" s="36" t="s">
        <v>36</v>
      </c>
      <c r="D192" s="37"/>
      <c r="E192" s="37"/>
      <c r="F192" s="38"/>
      <c r="I192" s="36" t="s">
        <v>36</v>
      </c>
      <c r="J192" s="37"/>
      <c r="K192" s="37"/>
      <c r="L192" s="38"/>
      <c r="O192" s="158" t="e">
        <f t="shared" si="9"/>
        <v>#DIV/0!</v>
      </c>
      <c r="Q192" s="68" t="s">
        <v>36</v>
      </c>
      <c r="R192" s="37"/>
      <c r="S192" s="37"/>
      <c r="T192" s="38"/>
      <c r="W192" s="206" t="e">
        <f t="shared" si="10"/>
        <v>#DIV/0!</v>
      </c>
      <c r="X192" s="59"/>
    </row>
    <row r="193" spans="2:24" x14ac:dyDescent="0.25">
      <c r="B193" s="19"/>
      <c r="C193" s="156" t="s">
        <v>52</v>
      </c>
      <c r="D193" s="39">
        <v>365665.96499999997</v>
      </c>
      <c r="E193" s="40">
        <v>365665.96499999997</v>
      </c>
      <c r="F193" s="41">
        <v>365665.96499999997</v>
      </c>
      <c r="I193" s="156" t="s">
        <v>52</v>
      </c>
      <c r="J193" s="39">
        <v>365665.96499999997</v>
      </c>
      <c r="K193" s="40">
        <v>365665.96499999997</v>
      </c>
      <c r="L193" s="41">
        <v>365665.96499999997</v>
      </c>
      <c r="O193" s="158">
        <f t="shared" si="9"/>
        <v>0</v>
      </c>
      <c r="Q193" s="192" t="s">
        <v>52</v>
      </c>
      <c r="R193" s="65">
        <v>365665.96499999997</v>
      </c>
      <c r="S193" s="40">
        <v>365665.96499999997</v>
      </c>
      <c r="T193" s="41">
        <v>365665.96499999997</v>
      </c>
      <c r="W193" s="206">
        <f t="shared" si="10"/>
        <v>0</v>
      </c>
      <c r="X193" s="59"/>
    </row>
    <row r="194" spans="2:24" x14ac:dyDescent="0.25">
      <c r="B194" s="19"/>
      <c r="C194" s="156" t="s">
        <v>38</v>
      </c>
      <c r="D194" s="39">
        <v>223088.73000000004</v>
      </c>
      <c r="E194" s="40">
        <v>223088.73000000004</v>
      </c>
      <c r="F194" s="41">
        <v>223088.73000000004</v>
      </c>
      <c r="I194" s="156" t="s">
        <v>38</v>
      </c>
      <c r="J194" s="39">
        <v>223088.73000000004</v>
      </c>
      <c r="K194" s="40">
        <v>223088.73000000004</v>
      </c>
      <c r="L194" s="41">
        <v>223088.73000000004</v>
      </c>
      <c r="O194" s="158">
        <f t="shared" si="9"/>
        <v>0</v>
      </c>
      <c r="Q194" s="192" t="s">
        <v>38</v>
      </c>
      <c r="R194" s="65">
        <v>223088.73000000004</v>
      </c>
      <c r="S194" s="40">
        <v>223088.73000000004</v>
      </c>
      <c r="T194" s="41">
        <v>223088.73000000004</v>
      </c>
      <c r="W194" s="206">
        <f t="shared" si="10"/>
        <v>0</v>
      </c>
      <c r="X194" s="59"/>
    </row>
    <row r="195" spans="2:24" x14ac:dyDescent="0.25">
      <c r="B195" s="19"/>
      <c r="C195" s="156" t="s">
        <v>39</v>
      </c>
      <c r="D195" s="39">
        <v>5256.1983728372197</v>
      </c>
      <c r="E195" s="40">
        <v>1576.8214246804716</v>
      </c>
      <c r="F195" s="41">
        <v>23320.933463039288</v>
      </c>
      <c r="I195" s="156" t="s">
        <v>39</v>
      </c>
      <c r="J195" s="39">
        <v>4235.7305525617758</v>
      </c>
      <c r="K195" s="40">
        <v>1453.2135412072651</v>
      </c>
      <c r="L195" s="41">
        <v>13490.005442322528</v>
      </c>
      <c r="O195" s="158">
        <f t="shared" si="9"/>
        <v>-0.19414560636618639</v>
      </c>
      <c r="Q195" s="192" t="s">
        <v>39</v>
      </c>
      <c r="R195" s="65">
        <v>7351.416920615412</v>
      </c>
      <c r="S195" s="40">
        <v>1826.0472101345019</v>
      </c>
      <c r="T195" s="41">
        <v>45752.148337189254</v>
      </c>
      <c r="W195" s="206">
        <f t="shared" si="10"/>
        <v>0.3986186211322964</v>
      </c>
      <c r="X195" s="59"/>
    </row>
    <row r="196" spans="2:24" x14ac:dyDescent="0.25">
      <c r="B196" s="19"/>
      <c r="C196" s="156" t="s">
        <v>40</v>
      </c>
      <c r="D196" s="39">
        <v>243002.05088332552</v>
      </c>
      <c r="E196" s="40">
        <v>3976.4656016067202</v>
      </c>
      <c r="F196" s="41">
        <v>907539.47294689645</v>
      </c>
      <c r="I196" s="156" t="s">
        <v>40</v>
      </c>
      <c r="J196" s="39">
        <v>237827.25834051735</v>
      </c>
      <c r="K196" s="40">
        <v>3201.9630388409623</v>
      </c>
      <c r="L196" s="41">
        <v>850965.11371816951</v>
      </c>
      <c r="O196" s="158">
        <f t="shared" si="9"/>
        <v>-2.1295262834192252E-2</v>
      </c>
      <c r="Q196" s="192" t="s">
        <v>40</v>
      </c>
      <c r="R196" s="65">
        <v>253627.35150328855</v>
      </c>
      <c r="S196" s="40">
        <v>5537.8036786528246</v>
      </c>
      <c r="T196" s="41">
        <v>1036852.3561501388</v>
      </c>
      <c r="W196" s="206">
        <f t="shared" si="10"/>
        <v>4.3725147920931073E-2</v>
      </c>
      <c r="X196" s="59"/>
    </row>
    <row r="197" spans="2:24" x14ac:dyDescent="0.25">
      <c r="B197" s="19"/>
      <c r="C197" s="156" t="s">
        <v>41</v>
      </c>
      <c r="D197" s="39">
        <v>3882.5481785034603</v>
      </c>
      <c r="E197" s="40">
        <v>172.9744678825501</v>
      </c>
      <c r="F197" s="41">
        <v>60320.372748123009</v>
      </c>
      <c r="I197" s="156" t="s">
        <v>41</v>
      </c>
      <c r="J197" s="39">
        <v>2051.5806276936651</v>
      </c>
      <c r="K197" s="40">
        <v>86.256749268012172</v>
      </c>
      <c r="L197" s="41">
        <v>29123.847149713616</v>
      </c>
      <c r="O197" s="158">
        <f t="shared" si="9"/>
        <v>-0.47158913853209339</v>
      </c>
      <c r="Q197" s="192" t="s">
        <v>41</v>
      </c>
      <c r="R197" s="65">
        <v>7642.3929096012171</v>
      </c>
      <c r="S197" s="40">
        <v>347.7928078828362</v>
      </c>
      <c r="T197" s="41">
        <v>131694.89553228105</v>
      </c>
      <c r="W197" s="206">
        <f t="shared" si="10"/>
        <v>0.96839615588414918</v>
      </c>
      <c r="X197" s="59"/>
    </row>
    <row r="198" spans="2:24" x14ac:dyDescent="0.25">
      <c r="B198" s="19"/>
      <c r="C198" s="156" t="s">
        <v>42</v>
      </c>
      <c r="D198" s="42">
        <v>0</v>
      </c>
      <c r="E198" s="43">
        <v>0</v>
      </c>
      <c r="F198" s="44">
        <v>0</v>
      </c>
      <c r="I198" s="156" t="s">
        <v>42</v>
      </c>
      <c r="J198" s="42">
        <v>0</v>
      </c>
      <c r="K198" s="43">
        <v>0</v>
      </c>
      <c r="L198" s="44">
        <v>0</v>
      </c>
      <c r="O198" s="158" t="e">
        <f t="shared" si="9"/>
        <v>#DIV/0!</v>
      </c>
      <c r="Q198" s="192" t="s">
        <v>42</v>
      </c>
      <c r="R198" s="43">
        <v>0</v>
      </c>
      <c r="S198" s="43">
        <v>0</v>
      </c>
      <c r="T198" s="44">
        <v>0</v>
      </c>
      <c r="W198" s="206" t="e">
        <f t="shared" si="10"/>
        <v>#DIV/0!</v>
      </c>
      <c r="X198" s="59"/>
    </row>
    <row r="199" spans="2:24" x14ac:dyDescent="0.25">
      <c r="B199" s="19"/>
      <c r="C199" s="157" t="s">
        <v>43</v>
      </c>
      <c r="D199" s="42">
        <v>840895.49243466626</v>
      </c>
      <c r="E199" s="45">
        <v>594480.95649416989</v>
      </c>
      <c r="F199" s="46">
        <v>1579935.4741580589</v>
      </c>
      <c r="I199" s="157" t="s">
        <v>43</v>
      </c>
      <c r="J199" s="42">
        <v>832869.26452077285</v>
      </c>
      <c r="K199" s="45">
        <v>593496.12832931627</v>
      </c>
      <c r="L199" s="46">
        <v>1482333.6613102059</v>
      </c>
      <c r="O199" s="158">
        <f t="shared" si="9"/>
        <v>-9.5448578165817644E-3</v>
      </c>
      <c r="Q199" s="193" t="s">
        <v>43</v>
      </c>
      <c r="R199" s="43">
        <v>857375.85633350525</v>
      </c>
      <c r="S199" s="45">
        <v>596466.33869667025</v>
      </c>
      <c r="T199" s="46">
        <v>1803054.0950196092</v>
      </c>
      <c r="W199" s="206">
        <f t="shared" si="10"/>
        <v>1.959858751427368E-2</v>
      </c>
      <c r="X199" s="59"/>
    </row>
    <row r="200" spans="2:24" x14ac:dyDescent="0.25">
      <c r="B200" s="19"/>
      <c r="C200" s="36" t="s">
        <v>44</v>
      </c>
      <c r="D200" s="37"/>
      <c r="E200" s="37"/>
      <c r="F200" s="38"/>
      <c r="I200" s="36" t="s">
        <v>44</v>
      </c>
      <c r="J200" s="37"/>
      <c r="K200" s="37"/>
      <c r="L200" s="38"/>
      <c r="O200" s="158" t="e">
        <f t="shared" si="9"/>
        <v>#DIV/0!</v>
      </c>
      <c r="Q200" s="68" t="s">
        <v>44</v>
      </c>
      <c r="R200" s="37"/>
      <c r="S200" s="37"/>
      <c r="T200" s="38"/>
      <c r="W200" s="206" t="e">
        <f t="shared" si="10"/>
        <v>#DIV/0!</v>
      </c>
      <c r="X200" s="59"/>
    </row>
    <row r="201" spans="2:24" x14ac:dyDescent="0.25">
      <c r="B201" s="19"/>
      <c r="C201" s="47" t="s">
        <v>45</v>
      </c>
      <c r="D201" s="39">
        <v>-30172.378117696604</v>
      </c>
      <c r="E201" s="40">
        <v>0</v>
      </c>
      <c r="F201" s="41">
        <v>-33498.840317159811</v>
      </c>
      <c r="I201" s="47" t="s">
        <v>45</v>
      </c>
      <c r="J201" s="39">
        <v>-30172.378117696604</v>
      </c>
      <c r="K201" s="40">
        <v>0</v>
      </c>
      <c r="L201" s="41">
        <v>-33498.840317159811</v>
      </c>
      <c r="O201" s="158">
        <f t="shared" si="9"/>
        <v>0</v>
      </c>
      <c r="Q201" s="69" t="s">
        <v>45</v>
      </c>
      <c r="R201" s="65">
        <v>-30172.378117696604</v>
      </c>
      <c r="S201" s="40">
        <v>0</v>
      </c>
      <c r="T201" s="41">
        <v>-33498.840317159811</v>
      </c>
      <c r="W201" s="206">
        <f t="shared" si="10"/>
        <v>0</v>
      </c>
      <c r="X201" s="59"/>
    </row>
    <row r="202" spans="2:24" x14ac:dyDescent="0.25">
      <c r="B202" s="19"/>
      <c r="C202" s="47" t="s">
        <v>46</v>
      </c>
      <c r="D202" s="39">
        <v>0</v>
      </c>
      <c r="E202" s="40">
        <v>0</v>
      </c>
      <c r="F202" s="41">
        <v>0</v>
      </c>
      <c r="I202" s="47" t="s">
        <v>46</v>
      </c>
      <c r="J202" s="39">
        <v>0</v>
      </c>
      <c r="K202" s="40">
        <v>0</v>
      </c>
      <c r="L202" s="41">
        <v>0</v>
      </c>
      <c r="O202" s="158" t="e">
        <f t="shared" si="9"/>
        <v>#DIV/0!</v>
      </c>
      <c r="Q202" s="69" t="s">
        <v>46</v>
      </c>
      <c r="R202" s="65">
        <v>0</v>
      </c>
      <c r="S202" s="40">
        <v>0</v>
      </c>
      <c r="T202" s="41">
        <v>0</v>
      </c>
      <c r="W202" s="206" t="e">
        <f t="shared" si="10"/>
        <v>#DIV/0!</v>
      </c>
      <c r="X202" s="59"/>
    </row>
    <row r="203" spans="2:24" x14ac:dyDescent="0.25">
      <c r="B203" s="19"/>
      <c r="C203" s="47" t="s">
        <v>47</v>
      </c>
      <c r="D203" s="39">
        <v>-1671.0855572878118</v>
      </c>
      <c r="E203" s="40">
        <v>0</v>
      </c>
      <c r="F203" s="41">
        <v>-2995.8819462741603</v>
      </c>
      <c r="I203" s="47" t="s">
        <v>47</v>
      </c>
      <c r="J203" s="39">
        <v>-1671.0855572878118</v>
      </c>
      <c r="K203" s="40">
        <v>0</v>
      </c>
      <c r="L203" s="41">
        <v>-2995.8819462741603</v>
      </c>
      <c r="O203" s="158">
        <f t="shared" si="9"/>
        <v>0</v>
      </c>
      <c r="Q203" s="69" t="s">
        <v>47</v>
      </c>
      <c r="R203" s="65">
        <v>-1671.0855572878118</v>
      </c>
      <c r="S203" s="40">
        <v>0</v>
      </c>
      <c r="T203" s="41">
        <v>-2995.8819462741603</v>
      </c>
      <c r="W203" s="206">
        <f t="shared" si="10"/>
        <v>0</v>
      </c>
      <c r="X203" s="59"/>
    </row>
    <row r="204" spans="2:24" x14ac:dyDescent="0.25">
      <c r="B204" s="19"/>
      <c r="C204" s="48" t="s">
        <v>48</v>
      </c>
      <c r="D204" s="39">
        <v>-2468.2212180578572</v>
      </c>
      <c r="E204" s="40">
        <v>0</v>
      </c>
      <c r="F204" s="41">
        <v>-36394.529914878702</v>
      </c>
      <c r="I204" s="48" t="s">
        <v>48</v>
      </c>
      <c r="J204" s="39">
        <v>-1192.4176830482215</v>
      </c>
      <c r="K204" s="40">
        <v>0</v>
      </c>
      <c r="L204" s="41">
        <v>-15440.103600251572</v>
      </c>
      <c r="O204" s="158">
        <f t="shared" si="9"/>
        <v>-0.51689189189189189</v>
      </c>
      <c r="Q204" s="70" t="s">
        <v>48</v>
      </c>
      <c r="R204" s="65">
        <v>-5269.9858439613708</v>
      </c>
      <c r="S204" s="40">
        <v>0</v>
      </c>
      <c r="T204" s="41">
        <v>-94846.350687259663</v>
      </c>
      <c r="W204" s="206">
        <f t="shared" si="10"/>
        <v>1.1351351351351351</v>
      </c>
      <c r="X204" s="59"/>
    </row>
    <row r="205" spans="2:24" x14ac:dyDescent="0.25">
      <c r="B205" s="19"/>
      <c r="C205" s="49" t="s">
        <v>49</v>
      </c>
      <c r="D205" s="50">
        <v>-34311.684893042271</v>
      </c>
      <c r="E205" s="51">
        <v>0</v>
      </c>
      <c r="F205" s="52">
        <v>-72889.252178312672</v>
      </c>
      <c r="I205" s="49" t="s">
        <v>49</v>
      </c>
      <c r="J205" s="50">
        <v>-33035.881358032639</v>
      </c>
      <c r="K205" s="51">
        <v>0</v>
      </c>
      <c r="L205" s="52">
        <v>-51934.825863685546</v>
      </c>
      <c r="O205" s="158">
        <f t="shared" si="9"/>
        <v>-3.7182771379097757E-2</v>
      </c>
      <c r="Q205" s="55" t="s">
        <v>49</v>
      </c>
      <c r="R205" s="66">
        <v>-37113.449518945781</v>
      </c>
      <c r="S205" s="51">
        <v>0</v>
      </c>
      <c r="T205" s="52">
        <v>-131341.07295069363</v>
      </c>
      <c r="W205" s="206">
        <f t="shared" si="10"/>
        <v>8.1656282244293221E-2</v>
      </c>
      <c r="X205" s="59"/>
    </row>
    <row r="206" spans="2:24" x14ac:dyDescent="0.25">
      <c r="B206" s="19"/>
      <c r="X206" s="59"/>
    </row>
    <row r="207" spans="2:24" x14ac:dyDescent="0.25">
      <c r="B207" s="60"/>
      <c r="C207" s="194"/>
      <c r="D207" s="194"/>
      <c r="E207" s="194"/>
      <c r="F207" s="194"/>
      <c r="G207" s="194"/>
      <c r="H207" s="194"/>
      <c r="I207" s="194"/>
      <c r="J207" s="194"/>
      <c r="K207" s="194"/>
      <c r="L207" s="194"/>
      <c r="M207" s="194"/>
      <c r="N207" s="194"/>
      <c r="O207" s="194"/>
      <c r="P207" s="194"/>
      <c r="Q207" s="194"/>
      <c r="R207" s="194"/>
      <c r="S207" s="194"/>
      <c r="T207" s="194"/>
      <c r="U207" s="194"/>
      <c r="V207" s="194"/>
      <c r="W207" s="207"/>
      <c r="X207" s="61"/>
    </row>
    <row r="212" spans="2:24" ht="20.25" x14ac:dyDescent="0.3">
      <c r="B212" s="62"/>
      <c r="C212" s="251" t="s">
        <v>27</v>
      </c>
      <c r="D212" s="251"/>
      <c r="E212" s="182"/>
      <c r="F212" s="182"/>
      <c r="G212" s="182"/>
      <c r="H212" s="182"/>
      <c r="I212" s="182"/>
      <c r="J212" s="182"/>
      <c r="K212" s="182"/>
      <c r="L212" s="182"/>
      <c r="M212" s="182"/>
      <c r="N212" s="182"/>
      <c r="O212" s="182"/>
      <c r="P212" s="182"/>
      <c r="Q212" s="182"/>
      <c r="R212" s="182"/>
      <c r="S212" s="182"/>
      <c r="T212" s="182"/>
      <c r="U212" s="182"/>
      <c r="V212" s="182"/>
      <c r="W212" s="200"/>
      <c r="X212" s="63"/>
    </row>
    <row r="213" spans="2:24" x14ac:dyDescent="0.25">
      <c r="B213" s="18"/>
      <c r="C213" s="184"/>
      <c r="D213" s="184"/>
      <c r="E213" s="184"/>
      <c r="F213" s="184"/>
      <c r="G213" s="184"/>
      <c r="H213" s="184"/>
      <c r="I213" s="184"/>
      <c r="J213" s="184"/>
      <c r="K213" s="184"/>
      <c r="L213" s="184"/>
      <c r="M213" s="184"/>
      <c r="N213" s="184"/>
      <c r="O213" s="184"/>
      <c r="P213" s="184"/>
      <c r="X213" s="59"/>
    </row>
    <row r="214" spans="2:24" x14ac:dyDescent="0.25">
      <c r="B214" s="53"/>
      <c r="C214" s="186"/>
      <c r="D214" s="186" t="s">
        <v>154</v>
      </c>
      <c r="E214" s="186" t="s">
        <v>155</v>
      </c>
      <c r="F214" s="186" t="s">
        <v>156</v>
      </c>
      <c r="G214" s="187"/>
      <c r="H214" s="187"/>
      <c r="I214" s="186"/>
      <c r="J214" s="186" t="s">
        <v>154</v>
      </c>
      <c r="K214" s="186" t="s">
        <v>155</v>
      </c>
      <c r="L214" s="186" t="s">
        <v>156</v>
      </c>
      <c r="M214" s="187"/>
      <c r="N214" s="187"/>
      <c r="O214" s="184"/>
      <c r="P214" s="187"/>
      <c r="Q214" s="186"/>
      <c r="R214" s="186" t="s">
        <v>154</v>
      </c>
      <c r="S214" s="186" t="s">
        <v>155</v>
      </c>
      <c r="T214" s="186" t="s">
        <v>156</v>
      </c>
      <c r="U214" s="187"/>
      <c r="V214" s="187"/>
      <c r="W214" s="201"/>
      <c r="X214" s="59"/>
    </row>
    <row r="215" spans="2:24" x14ac:dyDescent="0.25">
      <c r="B215" s="53"/>
      <c r="C215" s="214" t="s">
        <v>22</v>
      </c>
      <c r="D215" s="214" t="s">
        <v>159</v>
      </c>
      <c r="E215" s="214" t="s">
        <v>159</v>
      </c>
      <c r="F215" s="214" t="s">
        <v>159</v>
      </c>
      <c r="G215" s="187"/>
      <c r="H215" s="187"/>
      <c r="I215" s="214" t="s">
        <v>22</v>
      </c>
      <c r="J215" s="214" t="s">
        <v>159</v>
      </c>
      <c r="K215" s="214" t="s">
        <v>159</v>
      </c>
      <c r="L215" s="214" t="s">
        <v>159</v>
      </c>
      <c r="M215" s="187"/>
      <c r="N215" s="187"/>
      <c r="O215" s="184"/>
      <c r="P215" s="187"/>
      <c r="Q215" s="215" t="s">
        <v>22</v>
      </c>
      <c r="R215" s="215" t="s">
        <v>159</v>
      </c>
      <c r="S215" s="215" t="s">
        <v>159</v>
      </c>
      <c r="T215" s="215" t="s">
        <v>159</v>
      </c>
      <c r="U215" s="187"/>
      <c r="V215" s="187"/>
      <c r="W215" s="201"/>
      <c r="X215" s="59"/>
    </row>
    <row r="216" spans="2:24" x14ac:dyDescent="0.25">
      <c r="B216" s="53"/>
      <c r="C216" s="219" t="s">
        <v>151</v>
      </c>
      <c r="D216" s="214">
        <v>7.45</v>
      </c>
      <c r="E216" s="214">
        <v>5.3</v>
      </c>
      <c r="F216" s="214">
        <v>9.6</v>
      </c>
      <c r="G216" s="187"/>
      <c r="H216" s="187"/>
      <c r="I216" s="219" t="s">
        <v>151</v>
      </c>
      <c r="J216" s="214">
        <v>7.45</v>
      </c>
      <c r="K216" s="214">
        <v>5.3</v>
      </c>
      <c r="L216" s="214">
        <v>9.6</v>
      </c>
      <c r="M216" s="187"/>
      <c r="N216" s="187"/>
      <c r="O216" s="187"/>
      <c r="P216" s="187"/>
      <c r="Q216" s="220" t="s">
        <v>151</v>
      </c>
      <c r="R216" s="215">
        <v>7.45</v>
      </c>
      <c r="S216" s="215">
        <v>5.3</v>
      </c>
      <c r="T216" s="215">
        <v>9.6</v>
      </c>
      <c r="U216" s="187"/>
      <c r="V216" s="187"/>
      <c r="W216" s="202"/>
      <c r="X216" s="59"/>
    </row>
    <row r="217" spans="2:24" x14ac:dyDescent="0.25">
      <c r="B217" s="53"/>
      <c r="C217" s="219" t="s">
        <v>24</v>
      </c>
      <c r="D217" s="214">
        <v>0.82818199999999997</v>
      </c>
      <c r="E217" s="214">
        <v>0.3</v>
      </c>
      <c r="F217" s="214">
        <v>1.78</v>
      </c>
      <c r="G217" s="187"/>
      <c r="H217" s="187"/>
      <c r="I217" s="219" t="s">
        <v>24</v>
      </c>
      <c r="J217" s="214">
        <v>0.82818199999999997</v>
      </c>
      <c r="K217" s="214">
        <v>0.3</v>
      </c>
      <c r="L217" s="214">
        <v>1.78</v>
      </c>
      <c r="M217" s="187"/>
      <c r="N217" s="187"/>
      <c r="O217" s="187"/>
      <c r="P217" s="187"/>
      <c r="Q217" s="220" t="s">
        <v>24</v>
      </c>
      <c r="R217" s="215">
        <v>0.82818199999999997</v>
      </c>
      <c r="S217" s="215">
        <v>0.3</v>
      </c>
      <c r="T217" s="215">
        <v>1.78</v>
      </c>
      <c r="U217" s="187"/>
      <c r="V217" s="187"/>
      <c r="W217" s="202"/>
      <c r="X217" s="59"/>
    </row>
    <row r="218" spans="2:24" x14ac:dyDescent="0.25">
      <c r="B218" s="53"/>
      <c r="C218" s="219" t="s">
        <v>25</v>
      </c>
      <c r="D218" s="214">
        <v>53.23</v>
      </c>
      <c r="E218" s="214">
        <v>19.57</v>
      </c>
      <c r="F218" s="214">
        <v>64.28</v>
      </c>
      <c r="G218" s="187"/>
      <c r="H218" s="187"/>
      <c r="I218" s="219" t="s">
        <v>25</v>
      </c>
      <c r="J218" s="214">
        <v>53.23</v>
      </c>
      <c r="K218" s="214">
        <v>19.57</v>
      </c>
      <c r="L218" s="214">
        <v>64.28</v>
      </c>
      <c r="M218" s="187"/>
      <c r="N218" s="187"/>
      <c r="O218" s="187"/>
      <c r="P218" s="187"/>
      <c r="Q218" s="220" t="s">
        <v>25</v>
      </c>
      <c r="R218" s="215">
        <v>53.23</v>
      </c>
      <c r="S218" s="215">
        <v>19.57</v>
      </c>
      <c r="T218" s="215">
        <v>64.28</v>
      </c>
      <c r="U218" s="187"/>
      <c r="V218" s="187"/>
      <c r="W218" s="202"/>
      <c r="X218" s="59"/>
    </row>
    <row r="219" spans="2:24" x14ac:dyDescent="0.25">
      <c r="B219" s="53"/>
      <c r="C219" s="219" t="s">
        <v>26</v>
      </c>
      <c r="D219" s="214">
        <v>5</v>
      </c>
      <c r="E219" s="214">
        <v>1.5</v>
      </c>
      <c r="F219" s="214">
        <v>30</v>
      </c>
      <c r="G219" s="187"/>
      <c r="H219" s="187"/>
      <c r="I219" s="219" t="s">
        <v>26</v>
      </c>
      <c r="J219" s="214">
        <v>5</v>
      </c>
      <c r="K219" s="214">
        <v>1.5</v>
      </c>
      <c r="L219" s="214">
        <v>30</v>
      </c>
      <c r="M219" s="187"/>
      <c r="N219" s="187"/>
      <c r="O219" s="187"/>
      <c r="P219" s="187"/>
      <c r="Q219" s="220" t="s">
        <v>26</v>
      </c>
      <c r="R219" s="215">
        <v>5</v>
      </c>
      <c r="S219" s="215">
        <v>1.5</v>
      </c>
      <c r="T219" s="215">
        <v>30</v>
      </c>
      <c r="U219" s="187"/>
      <c r="V219" s="187"/>
      <c r="W219" s="202"/>
      <c r="X219" s="59"/>
    </row>
    <row r="220" spans="2:24" x14ac:dyDescent="0.25">
      <c r="B220" s="53"/>
      <c r="C220" s="224" t="s">
        <v>27</v>
      </c>
      <c r="D220" s="216">
        <v>0.3</v>
      </c>
      <c r="E220" s="216">
        <v>0.2</v>
      </c>
      <c r="F220" s="216">
        <v>0.4</v>
      </c>
      <c r="G220" s="187"/>
      <c r="H220" s="187"/>
      <c r="I220" s="225" t="s">
        <v>27</v>
      </c>
      <c r="J220" s="217">
        <v>0.15</v>
      </c>
      <c r="K220" s="217">
        <v>0.1</v>
      </c>
      <c r="L220" s="217">
        <v>0.2</v>
      </c>
      <c r="M220" s="187"/>
      <c r="N220" s="187"/>
      <c r="O220" s="187"/>
      <c r="P220" s="187"/>
      <c r="Q220" s="226" t="s">
        <v>27</v>
      </c>
      <c r="R220" s="218">
        <v>0.6</v>
      </c>
      <c r="S220" s="218">
        <v>0.4</v>
      </c>
      <c r="T220" s="218">
        <v>0.8</v>
      </c>
      <c r="U220" s="187"/>
      <c r="V220" s="187"/>
      <c r="W220" s="202"/>
      <c r="X220" s="59"/>
    </row>
    <row r="221" spans="2:24" x14ac:dyDescent="0.25">
      <c r="B221" s="53"/>
      <c r="C221" s="219" t="s">
        <v>161</v>
      </c>
      <c r="D221" s="214">
        <v>0.13</v>
      </c>
      <c r="E221" s="214">
        <v>7.0000000000000007E-2</v>
      </c>
      <c r="F221" s="214">
        <v>0.28999999999999998</v>
      </c>
      <c r="G221" s="187"/>
      <c r="H221" s="187"/>
      <c r="I221" s="219" t="s">
        <v>161</v>
      </c>
      <c r="J221" s="214">
        <v>0.13</v>
      </c>
      <c r="K221" s="214">
        <v>7.0000000000000007E-2</v>
      </c>
      <c r="L221" s="214">
        <v>0.28999999999999998</v>
      </c>
      <c r="M221" s="187"/>
      <c r="N221" s="187"/>
      <c r="O221" s="187"/>
      <c r="P221" s="187"/>
      <c r="Q221" s="220" t="s">
        <v>161</v>
      </c>
      <c r="R221" s="215">
        <v>0.13</v>
      </c>
      <c r="S221" s="215">
        <v>7.0000000000000007E-2</v>
      </c>
      <c r="T221" s="215">
        <v>0.28999999999999998</v>
      </c>
      <c r="U221" s="187"/>
      <c r="V221" s="187"/>
      <c r="W221" s="202"/>
      <c r="X221" s="59"/>
    </row>
    <row r="222" spans="2:24" x14ac:dyDescent="0.25">
      <c r="B222" s="53"/>
      <c r="C222" s="187"/>
      <c r="D222" s="187"/>
      <c r="E222" s="187"/>
      <c r="F222" s="187"/>
      <c r="G222" s="187"/>
      <c r="H222" s="187"/>
      <c r="I222" s="187"/>
      <c r="J222" s="187"/>
      <c r="K222" s="187"/>
      <c r="L222" s="187"/>
      <c r="M222" s="187"/>
      <c r="N222" s="187"/>
      <c r="O222" s="187"/>
      <c r="P222" s="187"/>
      <c r="Q222" s="187"/>
      <c r="R222" s="187"/>
      <c r="S222" s="187"/>
      <c r="T222" s="187"/>
      <c r="U222" s="187"/>
      <c r="V222" s="187"/>
      <c r="W222" s="202"/>
      <c r="X222" s="59"/>
    </row>
    <row r="223" spans="2:24" x14ac:dyDescent="0.25">
      <c r="B223" s="19"/>
      <c r="X223" s="59"/>
    </row>
    <row r="224" spans="2:24" x14ac:dyDescent="0.25">
      <c r="B224" s="19"/>
      <c r="D224" s="249"/>
      <c r="E224" s="249"/>
      <c r="F224" s="249"/>
      <c r="J224" s="250"/>
      <c r="K224" s="250"/>
      <c r="L224" s="250"/>
      <c r="R224" s="250"/>
      <c r="S224" s="250"/>
      <c r="T224" s="250"/>
      <c r="X224" s="59"/>
    </row>
    <row r="225" spans="2:24" x14ac:dyDescent="0.25">
      <c r="B225" s="19"/>
      <c r="C225" s="162"/>
      <c r="D225" s="20" t="s">
        <v>59</v>
      </c>
      <c r="E225" s="21" t="s">
        <v>60</v>
      </c>
      <c r="F225" s="22" t="s">
        <v>61</v>
      </c>
      <c r="I225" s="162"/>
      <c r="J225" s="20" t="s">
        <v>59</v>
      </c>
      <c r="K225" s="21" t="s">
        <v>60</v>
      </c>
      <c r="L225" s="22" t="s">
        <v>61</v>
      </c>
      <c r="O225" s="191" t="s">
        <v>157</v>
      </c>
      <c r="Q225" s="162"/>
      <c r="R225" s="64" t="s">
        <v>59</v>
      </c>
      <c r="S225" s="21" t="s">
        <v>60</v>
      </c>
      <c r="T225" s="22" t="s">
        <v>61</v>
      </c>
      <c r="W225" s="204" t="s">
        <v>157</v>
      </c>
      <c r="X225" s="59"/>
    </row>
    <row r="226" spans="2:24" x14ac:dyDescent="0.25">
      <c r="B226" s="19"/>
      <c r="C226" s="23" t="s">
        <v>31</v>
      </c>
      <c r="D226" s="24"/>
      <c r="E226" s="24"/>
      <c r="F226" s="25"/>
      <c r="I226" s="23" t="s">
        <v>31</v>
      </c>
      <c r="J226" s="24"/>
      <c r="K226" s="24"/>
      <c r="L226" s="25"/>
      <c r="O226" s="153"/>
      <c r="Q226" s="67" t="s">
        <v>31</v>
      </c>
      <c r="R226" s="24"/>
      <c r="S226" s="24"/>
      <c r="T226" s="25"/>
      <c r="W226" s="205"/>
      <c r="X226" s="59"/>
    </row>
    <row r="227" spans="2:24" x14ac:dyDescent="0.25">
      <c r="B227" s="19"/>
      <c r="C227" s="26" t="s">
        <v>32</v>
      </c>
      <c r="D227" s="27">
        <v>1649048.6133359999</v>
      </c>
      <c r="E227" s="28">
        <v>1364115.8075759998</v>
      </c>
      <c r="F227" s="29">
        <v>1933981.4190959998</v>
      </c>
      <c r="I227" s="26" t="s">
        <v>32</v>
      </c>
      <c r="J227" s="27">
        <v>1649048.6133359999</v>
      </c>
      <c r="K227" s="28">
        <v>1364115.8075759998</v>
      </c>
      <c r="L227" s="29">
        <v>1933981.4190959998</v>
      </c>
      <c r="O227" s="158">
        <f t="shared" ref="O227:O244" si="11">J227/D227-1</f>
        <v>0</v>
      </c>
      <c r="Q227" s="26" t="s">
        <v>32</v>
      </c>
      <c r="R227" s="28">
        <v>1649048.6133359999</v>
      </c>
      <c r="S227" s="28">
        <v>1364115.8075759998</v>
      </c>
      <c r="T227" s="29">
        <v>1933981.4190959998</v>
      </c>
      <c r="W227" s="206">
        <f>R227/D227-1</f>
        <v>0</v>
      </c>
      <c r="X227" s="59"/>
    </row>
    <row r="228" spans="2:24" x14ac:dyDescent="0.25">
      <c r="B228" s="19"/>
      <c r="C228" s="30" t="s">
        <v>33</v>
      </c>
      <c r="D228" s="27">
        <v>504558.57790176</v>
      </c>
      <c r="E228" s="28">
        <v>417377.83010015998</v>
      </c>
      <c r="F228" s="29">
        <v>591739.32570335991</v>
      </c>
      <c r="I228" s="30" t="s">
        <v>33</v>
      </c>
      <c r="J228" s="27">
        <v>504558.57790176</v>
      </c>
      <c r="K228" s="28">
        <v>417377.83010015998</v>
      </c>
      <c r="L228" s="29">
        <v>591739.32570335991</v>
      </c>
      <c r="O228" s="158">
        <f t="shared" si="11"/>
        <v>0</v>
      </c>
      <c r="Q228" s="30" t="s">
        <v>33</v>
      </c>
      <c r="R228" s="28">
        <v>504558.57790176</v>
      </c>
      <c r="S228" s="28">
        <v>417377.83010015998</v>
      </c>
      <c r="T228" s="29">
        <v>591739.32570335991</v>
      </c>
      <c r="W228" s="206">
        <f t="shared" ref="W228:W244" si="12">R228/D228-1</f>
        <v>0</v>
      </c>
      <c r="X228" s="59"/>
    </row>
    <row r="229" spans="2:24" x14ac:dyDescent="0.25">
      <c r="B229" s="19"/>
      <c r="C229" s="31" t="s">
        <v>34</v>
      </c>
      <c r="D229" s="32">
        <v>826320.65591999993</v>
      </c>
      <c r="E229" s="33">
        <v>683543.86871999991</v>
      </c>
      <c r="F229" s="34">
        <v>969097.44311999995</v>
      </c>
      <c r="I229" s="31" t="s">
        <v>34</v>
      </c>
      <c r="J229" s="32">
        <v>826320.65591999993</v>
      </c>
      <c r="K229" s="33">
        <v>683543.86871999991</v>
      </c>
      <c r="L229" s="34">
        <v>969097.44311999995</v>
      </c>
      <c r="O229" s="158">
        <f t="shared" si="11"/>
        <v>0</v>
      </c>
      <c r="Q229" s="31" t="s">
        <v>34</v>
      </c>
      <c r="R229" s="33">
        <v>826320.65591999993</v>
      </c>
      <c r="S229" s="33">
        <v>683543.86871999991</v>
      </c>
      <c r="T229" s="34">
        <v>969097.44311999995</v>
      </c>
      <c r="W229" s="206">
        <f t="shared" si="12"/>
        <v>0</v>
      </c>
      <c r="X229" s="59"/>
    </row>
    <row r="230" spans="2:24" x14ac:dyDescent="0.25">
      <c r="B230" s="19"/>
      <c r="C230" s="35" t="s">
        <v>35</v>
      </c>
      <c r="D230" s="28">
        <v>44908731.299999997</v>
      </c>
      <c r="E230" s="28">
        <v>37149123.299999997</v>
      </c>
      <c r="F230" s="29">
        <v>52668339.29999999</v>
      </c>
      <c r="I230" s="35" t="s">
        <v>35</v>
      </c>
      <c r="J230" s="28">
        <v>44908731.299999997</v>
      </c>
      <c r="K230" s="28">
        <v>37149123.299999997</v>
      </c>
      <c r="L230" s="29">
        <v>52668339.29999999</v>
      </c>
      <c r="O230" s="158">
        <f t="shared" si="11"/>
        <v>0</v>
      </c>
      <c r="Q230" s="35" t="s">
        <v>35</v>
      </c>
      <c r="R230" s="28">
        <v>44908731.299999997</v>
      </c>
      <c r="S230" s="28">
        <v>37149123.299999997</v>
      </c>
      <c r="T230" s="29">
        <v>52668339.29999999</v>
      </c>
      <c r="W230" s="206">
        <f t="shared" si="12"/>
        <v>0</v>
      </c>
      <c r="X230" s="59"/>
    </row>
    <row r="231" spans="2:24" x14ac:dyDescent="0.25">
      <c r="B231" s="19"/>
      <c r="C231" s="36" t="s">
        <v>36</v>
      </c>
      <c r="D231" s="37"/>
      <c r="E231" s="37"/>
      <c r="F231" s="38"/>
      <c r="I231" s="36" t="s">
        <v>36</v>
      </c>
      <c r="J231" s="37"/>
      <c r="K231" s="37"/>
      <c r="L231" s="38"/>
      <c r="O231" s="158" t="e">
        <f t="shared" si="11"/>
        <v>#DIV/0!</v>
      </c>
      <c r="Q231" s="68" t="s">
        <v>36</v>
      </c>
      <c r="R231" s="37"/>
      <c r="S231" s="37"/>
      <c r="T231" s="38"/>
      <c r="W231" s="206" t="e">
        <f t="shared" si="12"/>
        <v>#DIV/0!</v>
      </c>
      <c r="X231" s="59"/>
    </row>
    <row r="232" spans="2:24" x14ac:dyDescent="0.25">
      <c r="B232" s="19"/>
      <c r="C232" s="156" t="s">
        <v>52</v>
      </c>
      <c r="D232" s="39">
        <v>365665.96499999997</v>
      </c>
      <c r="E232" s="40">
        <v>365665.96499999997</v>
      </c>
      <c r="F232" s="41">
        <v>365665.96499999997</v>
      </c>
      <c r="I232" s="156" t="s">
        <v>52</v>
      </c>
      <c r="J232" s="39">
        <v>365665.96499999997</v>
      </c>
      <c r="K232" s="40">
        <v>365665.96499999997</v>
      </c>
      <c r="L232" s="41">
        <v>365665.96499999997</v>
      </c>
      <c r="O232" s="158">
        <f t="shared" si="11"/>
        <v>0</v>
      </c>
      <c r="Q232" s="192" t="s">
        <v>52</v>
      </c>
      <c r="R232" s="65">
        <v>365665.96499999997</v>
      </c>
      <c r="S232" s="40">
        <v>365665.96499999997</v>
      </c>
      <c r="T232" s="41">
        <v>365665.96499999997</v>
      </c>
      <c r="W232" s="206">
        <f t="shared" si="12"/>
        <v>0</v>
      </c>
      <c r="X232" s="59"/>
    </row>
    <row r="233" spans="2:24" x14ac:dyDescent="0.25">
      <c r="B233" s="19"/>
      <c r="C233" s="156" t="s">
        <v>38</v>
      </c>
      <c r="D233" s="39">
        <v>223088.73000000004</v>
      </c>
      <c r="E233" s="40">
        <v>223088.73000000004</v>
      </c>
      <c r="F233" s="41">
        <v>223088.73000000004</v>
      </c>
      <c r="I233" s="156" t="s">
        <v>38</v>
      </c>
      <c r="J233" s="39">
        <v>223088.73000000004</v>
      </c>
      <c r="K233" s="40">
        <v>223088.73000000004</v>
      </c>
      <c r="L233" s="41">
        <v>223088.73000000004</v>
      </c>
      <c r="O233" s="158">
        <f t="shared" si="11"/>
        <v>0</v>
      </c>
      <c r="Q233" s="192" t="s">
        <v>38</v>
      </c>
      <c r="R233" s="65">
        <v>223088.73000000004</v>
      </c>
      <c r="S233" s="40">
        <v>223088.73000000004</v>
      </c>
      <c r="T233" s="41">
        <v>223088.73000000004</v>
      </c>
      <c r="W233" s="206">
        <f t="shared" si="12"/>
        <v>0</v>
      </c>
      <c r="X233" s="59"/>
    </row>
    <row r="234" spans="2:24" x14ac:dyDescent="0.25">
      <c r="B234" s="19"/>
      <c r="C234" s="156" t="s">
        <v>39</v>
      </c>
      <c r="D234" s="39">
        <v>5256.1983728372197</v>
      </c>
      <c r="E234" s="40">
        <v>1576.8214246804716</v>
      </c>
      <c r="F234" s="41">
        <v>23320.933463039288</v>
      </c>
      <c r="I234" s="156" t="s">
        <v>39</v>
      </c>
      <c r="J234" s="39">
        <v>5256.1983728372197</v>
      </c>
      <c r="K234" s="40">
        <v>1576.8214246804716</v>
      </c>
      <c r="L234" s="41">
        <v>23320.933463039288</v>
      </c>
      <c r="O234" s="158">
        <f t="shared" si="11"/>
        <v>0</v>
      </c>
      <c r="Q234" s="192" t="s">
        <v>39</v>
      </c>
      <c r="R234" s="65">
        <v>5256.1983728372197</v>
      </c>
      <c r="S234" s="40">
        <v>1576.8214246804716</v>
      </c>
      <c r="T234" s="41">
        <v>23320.933463039288</v>
      </c>
      <c r="W234" s="206">
        <f t="shared" si="12"/>
        <v>0</v>
      </c>
      <c r="X234" s="59"/>
    </row>
    <row r="235" spans="2:24" x14ac:dyDescent="0.25">
      <c r="B235" s="19"/>
      <c r="C235" s="156" t="s">
        <v>40</v>
      </c>
      <c r="D235" s="39">
        <v>243002.05088332552</v>
      </c>
      <c r="E235" s="40">
        <v>3976.4656016067202</v>
      </c>
      <c r="F235" s="41">
        <v>907539.47294689645</v>
      </c>
      <c r="I235" s="156" t="s">
        <v>40</v>
      </c>
      <c r="J235" s="39">
        <v>256302.43970057438</v>
      </c>
      <c r="K235" s="40">
        <v>17004.20115295353</v>
      </c>
      <c r="L235" s="41">
        <v>916566.98107699316</v>
      </c>
      <c r="O235" s="158">
        <f t="shared" si="11"/>
        <v>5.4733648415316916E-2</v>
      </c>
      <c r="Q235" s="192" t="s">
        <v>40</v>
      </c>
      <c r="R235" s="65">
        <v>218367.04577724476</v>
      </c>
      <c r="S235" s="40">
        <v>-10693.658771947601</v>
      </c>
      <c r="T235" s="41">
        <v>832954.40251425211</v>
      </c>
      <c r="W235" s="206">
        <f t="shared" si="12"/>
        <v>-0.10137776622267669</v>
      </c>
      <c r="X235" s="59"/>
    </row>
    <row r="236" spans="2:24" x14ac:dyDescent="0.25">
      <c r="B236" s="19"/>
      <c r="C236" s="156" t="s">
        <v>41</v>
      </c>
      <c r="D236" s="39">
        <v>3882.5481785034603</v>
      </c>
      <c r="E236" s="40">
        <v>172.9744678825501</v>
      </c>
      <c r="F236" s="41">
        <v>60320.372748123009</v>
      </c>
      <c r="I236" s="156" t="s">
        <v>41</v>
      </c>
      <c r="J236" s="39">
        <v>6365.6660986142997</v>
      </c>
      <c r="K236" s="40">
        <v>432.78956223138016</v>
      </c>
      <c r="L236" s="41">
        <v>76666.194253710069</v>
      </c>
      <c r="O236" s="158">
        <f t="shared" si="11"/>
        <v>0.63955881703133555</v>
      </c>
      <c r="Q236" s="192" t="s">
        <v>41</v>
      </c>
      <c r="R236" s="65">
        <v>524.08939745838677</v>
      </c>
      <c r="S236" s="40">
        <v>0</v>
      </c>
      <c r="T236" s="41">
        <v>25574.436932869536</v>
      </c>
      <c r="W236" s="206">
        <f t="shared" si="12"/>
        <v>-0.86501406463927033</v>
      </c>
      <c r="X236" s="59"/>
    </row>
    <row r="237" spans="2:24" x14ac:dyDescent="0.25">
      <c r="B237" s="19"/>
      <c r="C237" s="156" t="s">
        <v>42</v>
      </c>
      <c r="D237" s="42">
        <v>0</v>
      </c>
      <c r="E237" s="43">
        <v>0</v>
      </c>
      <c r="F237" s="44">
        <v>0</v>
      </c>
      <c r="I237" s="156" t="s">
        <v>42</v>
      </c>
      <c r="J237" s="42">
        <v>0</v>
      </c>
      <c r="K237" s="43">
        <v>0</v>
      </c>
      <c r="L237" s="44">
        <v>0</v>
      </c>
      <c r="O237" s="158" t="e">
        <f t="shared" si="11"/>
        <v>#DIV/0!</v>
      </c>
      <c r="Q237" s="192" t="s">
        <v>42</v>
      </c>
      <c r="R237" s="43">
        <v>0</v>
      </c>
      <c r="S237" s="43">
        <v>0</v>
      </c>
      <c r="T237" s="44">
        <v>0</v>
      </c>
      <c r="W237" s="206" t="e">
        <f t="shared" si="12"/>
        <v>#DIV/0!</v>
      </c>
      <c r="X237" s="59"/>
    </row>
    <row r="238" spans="2:24" x14ac:dyDescent="0.25">
      <c r="B238" s="19"/>
      <c r="C238" s="157" t="s">
        <v>43</v>
      </c>
      <c r="D238" s="42">
        <v>840895.49243466626</v>
      </c>
      <c r="E238" s="45">
        <v>594480.95649416989</v>
      </c>
      <c r="F238" s="46">
        <v>1579935.4741580589</v>
      </c>
      <c r="I238" s="157" t="s">
        <v>43</v>
      </c>
      <c r="J238" s="42">
        <v>856678.99917202606</v>
      </c>
      <c r="K238" s="45">
        <v>607768.50713986554</v>
      </c>
      <c r="L238" s="46">
        <v>1605308.8037937428</v>
      </c>
      <c r="O238" s="158">
        <f t="shared" si="11"/>
        <v>1.8769879110258181E-2</v>
      </c>
      <c r="Q238" s="193" t="s">
        <v>43</v>
      </c>
      <c r="R238" s="43">
        <v>812902.02854754042</v>
      </c>
      <c r="S238" s="45">
        <v>579637.85765273299</v>
      </c>
      <c r="T238" s="46">
        <v>1470604.467910161</v>
      </c>
      <c r="W238" s="206">
        <f t="shared" si="12"/>
        <v>-3.3290062961421785E-2</v>
      </c>
      <c r="X238" s="59"/>
    </row>
    <row r="239" spans="2:24" x14ac:dyDescent="0.25">
      <c r="B239" s="19"/>
      <c r="C239" s="36" t="s">
        <v>44</v>
      </c>
      <c r="D239" s="37"/>
      <c r="E239" s="37"/>
      <c r="F239" s="38"/>
      <c r="I239" s="36" t="s">
        <v>44</v>
      </c>
      <c r="J239" s="37"/>
      <c r="K239" s="37"/>
      <c r="L239" s="38"/>
      <c r="O239" s="158" t="e">
        <f t="shared" si="11"/>
        <v>#DIV/0!</v>
      </c>
      <c r="Q239" s="68" t="s">
        <v>44</v>
      </c>
      <c r="R239" s="37"/>
      <c r="S239" s="37"/>
      <c r="T239" s="38"/>
      <c r="W239" s="206" t="e">
        <f t="shared" si="12"/>
        <v>#DIV/0!</v>
      </c>
      <c r="X239" s="59"/>
    </row>
    <row r="240" spans="2:24" x14ac:dyDescent="0.25">
      <c r="B240" s="19"/>
      <c r="C240" s="47" t="s">
        <v>45</v>
      </c>
      <c r="D240" s="39">
        <v>-30172.378117696604</v>
      </c>
      <c r="E240" s="40">
        <v>0</v>
      </c>
      <c r="F240" s="41">
        <v>-33498.840317159811</v>
      </c>
      <c r="I240" s="47" t="s">
        <v>45</v>
      </c>
      <c r="J240" s="39">
        <v>-30172.378117696604</v>
      </c>
      <c r="K240" s="40">
        <v>0</v>
      </c>
      <c r="L240" s="41">
        <v>-33498.840317159811</v>
      </c>
      <c r="O240" s="158">
        <f t="shared" si="11"/>
        <v>0</v>
      </c>
      <c r="Q240" s="69" t="s">
        <v>45</v>
      </c>
      <c r="R240" s="65">
        <v>-30172.378117696604</v>
      </c>
      <c r="S240" s="40">
        <v>0</v>
      </c>
      <c r="T240" s="41">
        <v>-33498.840317159811</v>
      </c>
      <c r="W240" s="206">
        <f t="shared" si="12"/>
        <v>0</v>
      </c>
      <c r="X240" s="59"/>
    </row>
    <row r="241" spans="2:24" x14ac:dyDescent="0.25">
      <c r="B241" s="19"/>
      <c r="C241" s="47" t="s">
        <v>46</v>
      </c>
      <c r="D241" s="39">
        <v>0</v>
      </c>
      <c r="E241" s="40">
        <v>0</v>
      </c>
      <c r="F241" s="41">
        <v>0</v>
      </c>
      <c r="I241" s="47" t="s">
        <v>46</v>
      </c>
      <c r="J241" s="39">
        <v>0</v>
      </c>
      <c r="K241" s="40">
        <v>0</v>
      </c>
      <c r="L241" s="41">
        <v>0</v>
      </c>
      <c r="O241" s="158" t="e">
        <f t="shared" si="11"/>
        <v>#DIV/0!</v>
      </c>
      <c r="Q241" s="69" t="s">
        <v>46</v>
      </c>
      <c r="R241" s="65">
        <v>0</v>
      </c>
      <c r="S241" s="40">
        <v>0</v>
      </c>
      <c r="T241" s="41">
        <v>0</v>
      </c>
      <c r="W241" s="206" t="e">
        <f t="shared" si="12"/>
        <v>#DIV/0!</v>
      </c>
      <c r="X241" s="59"/>
    </row>
    <row r="242" spans="2:24" x14ac:dyDescent="0.25">
      <c r="B242" s="19"/>
      <c r="C242" s="47" t="s">
        <v>47</v>
      </c>
      <c r="D242" s="39">
        <v>-1671.0855572878118</v>
      </c>
      <c r="E242" s="40">
        <v>0</v>
      </c>
      <c r="F242" s="41">
        <v>-2995.8819462741603</v>
      </c>
      <c r="I242" s="47" t="s">
        <v>47</v>
      </c>
      <c r="J242" s="39">
        <v>-1671.0855572878118</v>
      </c>
      <c r="K242" s="40">
        <v>0</v>
      </c>
      <c r="L242" s="41">
        <v>-2995.8819462741603</v>
      </c>
      <c r="O242" s="158">
        <f t="shared" si="11"/>
        <v>0</v>
      </c>
      <c r="Q242" s="69" t="s">
        <v>47</v>
      </c>
      <c r="R242" s="65">
        <v>-1671.0855572878118</v>
      </c>
      <c r="S242" s="40">
        <v>0</v>
      </c>
      <c r="T242" s="41">
        <v>-2995.8819462741603</v>
      </c>
      <c r="W242" s="206">
        <f t="shared" si="12"/>
        <v>0</v>
      </c>
      <c r="X242" s="59"/>
    </row>
    <row r="243" spans="2:24" x14ac:dyDescent="0.25">
      <c r="B243" s="19"/>
      <c r="C243" s="48" t="s">
        <v>48</v>
      </c>
      <c r="D243" s="39">
        <v>-2468.2212180578572</v>
      </c>
      <c r="E243" s="40">
        <v>0</v>
      </c>
      <c r="F243" s="41">
        <v>-36394.529914878702</v>
      </c>
      <c r="I243" s="48" t="s">
        <v>48</v>
      </c>
      <c r="J243" s="39">
        <v>-2468.2212180578572</v>
      </c>
      <c r="K243" s="40">
        <v>0</v>
      </c>
      <c r="L243" s="41">
        <v>-36394.529914878702</v>
      </c>
      <c r="O243" s="158">
        <f t="shared" si="11"/>
        <v>0</v>
      </c>
      <c r="Q243" s="70" t="s">
        <v>48</v>
      </c>
      <c r="R243" s="65">
        <v>-2468.2212180578572</v>
      </c>
      <c r="S243" s="40">
        <v>0</v>
      </c>
      <c r="T243" s="41">
        <v>-36394.529914878702</v>
      </c>
      <c r="W243" s="206">
        <f t="shared" si="12"/>
        <v>0</v>
      </c>
      <c r="X243" s="59"/>
    </row>
    <row r="244" spans="2:24" x14ac:dyDescent="0.25">
      <c r="B244" s="19"/>
      <c r="C244" s="49" t="s">
        <v>49</v>
      </c>
      <c r="D244" s="50">
        <v>-34311.684893042271</v>
      </c>
      <c r="E244" s="51">
        <v>0</v>
      </c>
      <c r="F244" s="52">
        <v>-72889.252178312672</v>
      </c>
      <c r="I244" s="49" t="s">
        <v>49</v>
      </c>
      <c r="J244" s="50">
        <v>-34311.684893042271</v>
      </c>
      <c r="K244" s="51">
        <v>0</v>
      </c>
      <c r="L244" s="52">
        <v>-72889.252178312672</v>
      </c>
      <c r="O244" s="158">
        <f t="shared" si="11"/>
        <v>0</v>
      </c>
      <c r="Q244" s="55" t="s">
        <v>49</v>
      </c>
      <c r="R244" s="66">
        <v>-34311.684893042271</v>
      </c>
      <c r="S244" s="51">
        <v>0</v>
      </c>
      <c r="T244" s="52">
        <v>-72889.252178312672</v>
      </c>
      <c r="W244" s="206">
        <f t="shared" si="12"/>
        <v>0</v>
      </c>
      <c r="X244" s="59"/>
    </row>
    <row r="245" spans="2:24" x14ac:dyDescent="0.25">
      <c r="B245" s="19"/>
      <c r="X245" s="59"/>
    </row>
    <row r="246" spans="2:24" x14ac:dyDescent="0.25">
      <c r="B246" s="60"/>
      <c r="C246" s="194"/>
      <c r="D246" s="194"/>
      <c r="E246" s="194"/>
      <c r="F246" s="194"/>
      <c r="G246" s="194"/>
      <c r="H246" s="194"/>
      <c r="I246" s="194"/>
      <c r="J246" s="194"/>
      <c r="K246" s="194"/>
      <c r="L246" s="194"/>
      <c r="M246" s="194"/>
      <c r="N246" s="194"/>
      <c r="O246" s="194"/>
      <c r="P246" s="194"/>
      <c r="Q246" s="194"/>
      <c r="R246" s="194"/>
      <c r="S246" s="194"/>
      <c r="T246" s="194"/>
      <c r="U246" s="194"/>
      <c r="V246" s="194"/>
      <c r="W246" s="207"/>
      <c r="X246" s="61"/>
    </row>
    <row r="251" spans="2:24" ht="20.25" x14ac:dyDescent="0.3">
      <c r="B251" s="62"/>
      <c r="C251" s="251" t="s">
        <v>161</v>
      </c>
      <c r="D251" s="251"/>
      <c r="E251" s="182"/>
      <c r="F251" s="182"/>
      <c r="G251" s="182"/>
      <c r="H251" s="182"/>
      <c r="I251" s="182"/>
      <c r="J251" s="182"/>
      <c r="K251" s="182"/>
      <c r="L251" s="182"/>
      <c r="M251" s="182"/>
      <c r="N251" s="182"/>
      <c r="O251" s="182"/>
      <c r="P251" s="182"/>
      <c r="Q251" s="182"/>
      <c r="R251" s="182"/>
      <c r="S251" s="182"/>
      <c r="T251" s="182"/>
      <c r="U251" s="182"/>
      <c r="V251" s="182"/>
      <c r="W251" s="200"/>
      <c r="X251" s="63"/>
    </row>
    <row r="252" spans="2:24" x14ac:dyDescent="0.25">
      <c r="B252" s="18"/>
      <c r="C252" s="184"/>
      <c r="D252" s="184"/>
      <c r="E252" s="184"/>
      <c r="F252" s="184"/>
      <c r="G252" s="184"/>
      <c r="H252" s="184"/>
      <c r="I252" s="184"/>
      <c r="J252" s="184"/>
      <c r="K252" s="184"/>
      <c r="L252" s="184"/>
      <c r="M252" s="184"/>
      <c r="N252" s="184"/>
      <c r="O252" s="184"/>
      <c r="P252" s="184"/>
      <c r="X252" s="59"/>
    </row>
    <row r="253" spans="2:24" x14ac:dyDescent="0.25">
      <c r="B253" s="53"/>
      <c r="C253" s="186"/>
      <c r="D253" s="186" t="s">
        <v>154</v>
      </c>
      <c r="E253" s="186" t="s">
        <v>155</v>
      </c>
      <c r="F253" s="186" t="s">
        <v>156</v>
      </c>
      <c r="G253" s="187"/>
      <c r="H253" s="187"/>
      <c r="I253" s="186"/>
      <c r="J253" s="186" t="s">
        <v>154</v>
      </c>
      <c r="K253" s="186" t="s">
        <v>155</v>
      </c>
      <c r="L253" s="186" t="s">
        <v>156</v>
      </c>
      <c r="M253" s="187"/>
      <c r="N253" s="187"/>
      <c r="O253" s="184"/>
      <c r="P253" s="187"/>
      <c r="Q253" s="186"/>
      <c r="R253" s="186" t="s">
        <v>154</v>
      </c>
      <c r="S253" s="186" t="s">
        <v>155</v>
      </c>
      <c r="T253" s="186" t="s">
        <v>156</v>
      </c>
      <c r="U253" s="187"/>
      <c r="V253" s="187"/>
      <c r="W253" s="201"/>
      <c r="X253" s="59"/>
    </row>
    <row r="254" spans="2:24" x14ac:dyDescent="0.25">
      <c r="B254" s="53"/>
      <c r="C254" s="214" t="s">
        <v>22</v>
      </c>
      <c r="D254" s="214" t="s">
        <v>159</v>
      </c>
      <c r="E254" s="214" t="s">
        <v>159</v>
      </c>
      <c r="F254" s="214" t="s">
        <v>159</v>
      </c>
      <c r="G254" s="187"/>
      <c r="H254" s="187"/>
      <c r="I254" s="214" t="s">
        <v>22</v>
      </c>
      <c r="J254" s="214" t="s">
        <v>159</v>
      </c>
      <c r="K254" s="214" t="s">
        <v>159</v>
      </c>
      <c r="L254" s="214" t="s">
        <v>159</v>
      </c>
      <c r="M254" s="187"/>
      <c r="N254" s="187"/>
      <c r="O254" s="184"/>
      <c r="P254" s="187"/>
      <c r="Q254" s="215" t="s">
        <v>22</v>
      </c>
      <c r="R254" s="215" t="s">
        <v>159</v>
      </c>
      <c r="S254" s="215" t="s">
        <v>159</v>
      </c>
      <c r="T254" s="215" t="s">
        <v>159</v>
      </c>
      <c r="U254" s="187"/>
      <c r="V254" s="187"/>
      <c r="W254" s="201"/>
      <c r="X254" s="59"/>
    </row>
    <row r="255" spans="2:24" x14ac:dyDescent="0.25">
      <c r="B255" s="53"/>
      <c r="C255" s="219" t="s">
        <v>151</v>
      </c>
      <c r="D255" s="214">
        <v>7.45</v>
      </c>
      <c r="E255" s="214">
        <v>5.3</v>
      </c>
      <c r="F255" s="214">
        <v>9.6</v>
      </c>
      <c r="G255" s="187"/>
      <c r="H255" s="187"/>
      <c r="I255" s="219" t="s">
        <v>151</v>
      </c>
      <c r="J255" s="214">
        <v>7.45</v>
      </c>
      <c r="K255" s="214">
        <v>5.3</v>
      </c>
      <c r="L255" s="214">
        <v>9.6</v>
      </c>
      <c r="M255" s="187"/>
      <c r="N255" s="187"/>
      <c r="O255" s="187"/>
      <c r="P255" s="187"/>
      <c r="Q255" s="220" t="s">
        <v>151</v>
      </c>
      <c r="R255" s="215">
        <v>7.45</v>
      </c>
      <c r="S255" s="215">
        <v>5.3</v>
      </c>
      <c r="T255" s="215">
        <v>9.6</v>
      </c>
      <c r="U255" s="187"/>
      <c r="V255" s="187"/>
      <c r="W255" s="202"/>
      <c r="X255" s="59"/>
    </row>
    <row r="256" spans="2:24" x14ac:dyDescent="0.25">
      <c r="B256" s="53"/>
      <c r="C256" s="219" t="s">
        <v>24</v>
      </c>
      <c r="D256" s="214">
        <v>0.82818199999999997</v>
      </c>
      <c r="E256" s="214">
        <v>0.3</v>
      </c>
      <c r="F256" s="214">
        <v>1.78</v>
      </c>
      <c r="G256" s="187"/>
      <c r="H256" s="187"/>
      <c r="I256" s="219" t="s">
        <v>24</v>
      </c>
      <c r="J256" s="214">
        <v>0.82818199999999997</v>
      </c>
      <c r="K256" s="214">
        <v>0.3</v>
      </c>
      <c r="L256" s="214">
        <v>1.78</v>
      </c>
      <c r="M256" s="187"/>
      <c r="N256" s="187"/>
      <c r="O256" s="187"/>
      <c r="P256" s="187"/>
      <c r="Q256" s="220" t="s">
        <v>24</v>
      </c>
      <c r="R256" s="215">
        <v>0.82818199999999997</v>
      </c>
      <c r="S256" s="215">
        <v>0.3</v>
      </c>
      <c r="T256" s="215">
        <v>1.78</v>
      </c>
      <c r="U256" s="187"/>
      <c r="V256" s="187"/>
      <c r="W256" s="202"/>
      <c r="X256" s="59"/>
    </row>
    <row r="257" spans="2:24" x14ac:dyDescent="0.25">
      <c r="B257" s="53"/>
      <c r="C257" s="219" t="s">
        <v>25</v>
      </c>
      <c r="D257" s="214">
        <v>53.23</v>
      </c>
      <c r="E257" s="214">
        <v>19.57</v>
      </c>
      <c r="F257" s="214">
        <v>64.28</v>
      </c>
      <c r="G257" s="187"/>
      <c r="H257" s="187"/>
      <c r="I257" s="219" t="s">
        <v>25</v>
      </c>
      <c r="J257" s="214">
        <v>53.23</v>
      </c>
      <c r="K257" s="214">
        <v>19.57</v>
      </c>
      <c r="L257" s="214">
        <v>64.28</v>
      </c>
      <c r="M257" s="187"/>
      <c r="N257" s="187"/>
      <c r="O257" s="187"/>
      <c r="P257" s="187"/>
      <c r="Q257" s="220" t="s">
        <v>25</v>
      </c>
      <c r="R257" s="215">
        <v>53.23</v>
      </c>
      <c r="S257" s="215">
        <v>19.57</v>
      </c>
      <c r="T257" s="215">
        <v>64.28</v>
      </c>
      <c r="U257" s="187"/>
      <c r="V257" s="187"/>
      <c r="W257" s="202"/>
      <c r="X257" s="59"/>
    </row>
    <row r="258" spans="2:24" x14ac:dyDescent="0.25">
      <c r="B258" s="53"/>
      <c r="C258" s="219" t="s">
        <v>26</v>
      </c>
      <c r="D258" s="214">
        <v>5</v>
      </c>
      <c r="E258" s="214">
        <v>1.5</v>
      </c>
      <c r="F258" s="214">
        <v>30</v>
      </c>
      <c r="G258" s="187"/>
      <c r="H258" s="187"/>
      <c r="I258" s="219" t="s">
        <v>26</v>
      </c>
      <c r="J258" s="214">
        <v>5</v>
      </c>
      <c r="K258" s="214">
        <v>1.5</v>
      </c>
      <c r="L258" s="214">
        <v>30</v>
      </c>
      <c r="M258" s="187"/>
      <c r="N258" s="187"/>
      <c r="O258" s="187"/>
      <c r="P258" s="187"/>
      <c r="Q258" s="220" t="s">
        <v>26</v>
      </c>
      <c r="R258" s="215">
        <v>5</v>
      </c>
      <c r="S258" s="215">
        <v>1.5</v>
      </c>
      <c r="T258" s="215">
        <v>30</v>
      </c>
      <c r="U258" s="187"/>
      <c r="V258" s="187"/>
      <c r="W258" s="202"/>
      <c r="X258" s="59"/>
    </row>
    <row r="259" spans="2:24" x14ac:dyDescent="0.25">
      <c r="B259" s="53"/>
      <c r="C259" s="219" t="s">
        <v>27</v>
      </c>
      <c r="D259" s="214">
        <v>0.3</v>
      </c>
      <c r="E259" s="214">
        <v>0.2</v>
      </c>
      <c r="F259" s="214">
        <v>0.4</v>
      </c>
      <c r="G259" s="187"/>
      <c r="H259" s="187"/>
      <c r="I259" s="219" t="s">
        <v>27</v>
      </c>
      <c r="J259" s="214">
        <v>0.3</v>
      </c>
      <c r="K259" s="214">
        <v>0.2</v>
      </c>
      <c r="L259" s="214">
        <v>0.4</v>
      </c>
      <c r="M259" s="187"/>
      <c r="N259" s="187"/>
      <c r="O259" s="187"/>
      <c r="P259" s="187"/>
      <c r="Q259" s="220" t="s">
        <v>27</v>
      </c>
      <c r="R259" s="215">
        <v>0.3</v>
      </c>
      <c r="S259" s="215">
        <v>0.2</v>
      </c>
      <c r="T259" s="215">
        <v>0.4</v>
      </c>
      <c r="U259" s="187"/>
      <c r="V259" s="187"/>
      <c r="W259" s="202"/>
      <c r="X259" s="59"/>
    </row>
    <row r="260" spans="2:24" x14ac:dyDescent="0.25">
      <c r="B260" s="53"/>
      <c r="C260" s="224" t="s">
        <v>161</v>
      </c>
      <c r="D260" s="216">
        <v>0.13</v>
      </c>
      <c r="E260" s="216">
        <v>7.0000000000000007E-2</v>
      </c>
      <c r="F260" s="216">
        <v>0.28999999999999998</v>
      </c>
      <c r="G260" s="187"/>
      <c r="H260" s="187"/>
      <c r="I260" s="225" t="s">
        <v>161</v>
      </c>
      <c r="J260" s="217">
        <v>6.5000000000000002E-2</v>
      </c>
      <c r="K260" s="217">
        <v>3.5000000000000003E-2</v>
      </c>
      <c r="L260" s="217">
        <v>0.14499999999999999</v>
      </c>
      <c r="M260" s="187"/>
      <c r="N260" s="187"/>
      <c r="O260" s="187"/>
      <c r="P260" s="187"/>
      <c r="Q260" s="226" t="s">
        <v>161</v>
      </c>
      <c r="R260" s="218">
        <v>0.26</v>
      </c>
      <c r="S260" s="218">
        <v>0.14000000000000001</v>
      </c>
      <c r="T260" s="218">
        <v>0.57999999999999996</v>
      </c>
      <c r="U260" s="187"/>
      <c r="V260" s="187"/>
      <c r="W260" s="202"/>
      <c r="X260" s="59"/>
    </row>
    <row r="261" spans="2:24" x14ac:dyDescent="0.25">
      <c r="B261" s="53"/>
      <c r="C261" s="187"/>
      <c r="D261" s="187"/>
      <c r="E261" s="187"/>
      <c r="F261" s="187"/>
      <c r="G261" s="187"/>
      <c r="H261" s="187"/>
      <c r="I261" s="187"/>
      <c r="J261" s="187"/>
      <c r="K261" s="187"/>
      <c r="L261" s="187"/>
      <c r="M261" s="187"/>
      <c r="N261" s="187"/>
      <c r="O261" s="187"/>
      <c r="P261" s="187"/>
      <c r="Q261" s="187"/>
      <c r="R261" s="187"/>
      <c r="S261" s="187"/>
      <c r="T261" s="187"/>
      <c r="U261" s="187"/>
      <c r="V261" s="187"/>
      <c r="W261" s="202"/>
      <c r="X261" s="59"/>
    </row>
    <row r="262" spans="2:24" x14ac:dyDescent="0.25">
      <c r="B262" s="19"/>
      <c r="X262" s="59"/>
    </row>
    <row r="263" spans="2:24" x14ac:dyDescent="0.25">
      <c r="B263" s="19"/>
      <c r="D263" s="249"/>
      <c r="E263" s="249"/>
      <c r="F263" s="249"/>
      <c r="J263" s="250"/>
      <c r="K263" s="250"/>
      <c r="L263" s="250"/>
      <c r="R263" s="250"/>
      <c r="S263" s="250"/>
      <c r="T263" s="250"/>
      <c r="X263" s="59"/>
    </row>
    <row r="264" spans="2:24" x14ac:dyDescent="0.25">
      <c r="B264" s="19"/>
      <c r="C264" s="162"/>
      <c r="D264" s="20" t="s">
        <v>59</v>
      </c>
      <c r="E264" s="21" t="s">
        <v>60</v>
      </c>
      <c r="F264" s="22" t="s">
        <v>61</v>
      </c>
      <c r="I264" s="162"/>
      <c r="J264" s="20" t="s">
        <v>59</v>
      </c>
      <c r="K264" s="21" t="s">
        <v>60</v>
      </c>
      <c r="L264" s="22" t="s">
        <v>61</v>
      </c>
      <c r="O264" s="191" t="s">
        <v>157</v>
      </c>
      <c r="Q264" s="162"/>
      <c r="R264" s="64" t="s">
        <v>59</v>
      </c>
      <c r="S264" s="21" t="s">
        <v>60</v>
      </c>
      <c r="T264" s="22" t="s">
        <v>61</v>
      </c>
      <c r="W264" s="204" t="s">
        <v>157</v>
      </c>
      <c r="X264" s="59"/>
    </row>
    <row r="265" spans="2:24" x14ac:dyDescent="0.25">
      <c r="B265" s="19"/>
      <c r="C265" s="23" t="s">
        <v>31</v>
      </c>
      <c r="D265" s="24"/>
      <c r="E265" s="24"/>
      <c r="F265" s="25"/>
      <c r="I265" s="23" t="s">
        <v>31</v>
      </c>
      <c r="J265" s="24"/>
      <c r="K265" s="24"/>
      <c r="L265" s="25"/>
      <c r="O265" s="153"/>
      <c r="Q265" s="67" t="s">
        <v>31</v>
      </c>
      <c r="R265" s="24"/>
      <c r="S265" s="24"/>
      <c r="T265" s="25"/>
      <c r="W265" s="205"/>
      <c r="X265" s="59"/>
    </row>
    <row r="266" spans="2:24" x14ac:dyDescent="0.25">
      <c r="B266" s="19"/>
      <c r="C266" s="26" t="s">
        <v>32</v>
      </c>
      <c r="D266" s="27">
        <v>1649048.6133359999</v>
      </c>
      <c r="E266" s="28">
        <v>1364115.8075759998</v>
      </c>
      <c r="F266" s="29">
        <v>1933981.4190959998</v>
      </c>
      <c r="I266" s="26" t="s">
        <v>32</v>
      </c>
      <c r="J266" s="27">
        <v>1649048.6133359999</v>
      </c>
      <c r="K266" s="28">
        <v>1364115.8075759998</v>
      </c>
      <c r="L266" s="29">
        <v>1933981.4190959998</v>
      </c>
      <c r="O266" s="158">
        <f t="shared" ref="O266:O283" si="13">J266/D266-1</f>
        <v>0</v>
      </c>
      <c r="Q266" s="26" t="s">
        <v>32</v>
      </c>
      <c r="R266" s="28">
        <v>1649048.6133359999</v>
      </c>
      <c r="S266" s="28">
        <v>1364115.8075759998</v>
      </c>
      <c r="T266" s="29">
        <v>1933981.4190959998</v>
      </c>
      <c r="W266" s="206">
        <f>R266/D266-1</f>
        <v>0</v>
      </c>
      <c r="X266" s="59"/>
    </row>
    <row r="267" spans="2:24" x14ac:dyDescent="0.25">
      <c r="B267" s="19"/>
      <c r="C267" s="30" t="s">
        <v>33</v>
      </c>
      <c r="D267" s="27">
        <v>504558.57790176</v>
      </c>
      <c r="E267" s="28">
        <v>417377.83010015998</v>
      </c>
      <c r="F267" s="29">
        <v>591739.32570335991</v>
      </c>
      <c r="I267" s="30" t="s">
        <v>33</v>
      </c>
      <c r="J267" s="27">
        <v>504558.57790176</v>
      </c>
      <c r="K267" s="28">
        <v>417377.83010015998</v>
      </c>
      <c r="L267" s="29">
        <v>591739.32570335991</v>
      </c>
      <c r="O267" s="158">
        <f t="shared" si="13"/>
        <v>0</v>
      </c>
      <c r="Q267" s="30" t="s">
        <v>33</v>
      </c>
      <c r="R267" s="28">
        <v>504558.57790176</v>
      </c>
      <c r="S267" s="28">
        <v>417377.83010015998</v>
      </c>
      <c r="T267" s="29">
        <v>591739.32570335991</v>
      </c>
      <c r="W267" s="206">
        <f t="shared" ref="W267:W283" si="14">R267/D267-1</f>
        <v>0</v>
      </c>
      <c r="X267" s="59"/>
    </row>
    <row r="268" spans="2:24" x14ac:dyDescent="0.25">
      <c r="B268" s="19"/>
      <c r="C268" s="31" t="s">
        <v>34</v>
      </c>
      <c r="D268" s="32">
        <v>826320.65591999993</v>
      </c>
      <c r="E268" s="33">
        <v>683543.86871999991</v>
      </c>
      <c r="F268" s="34">
        <v>969097.44311999995</v>
      </c>
      <c r="I268" s="31" t="s">
        <v>34</v>
      </c>
      <c r="J268" s="32">
        <v>826320.65591999993</v>
      </c>
      <c r="K268" s="33">
        <v>683543.86871999991</v>
      </c>
      <c r="L268" s="34">
        <v>969097.44311999995</v>
      </c>
      <c r="O268" s="158">
        <f t="shared" si="13"/>
        <v>0</v>
      </c>
      <c r="Q268" s="31" t="s">
        <v>34</v>
      </c>
      <c r="R268" s="33">
        <v>826320.65591999993</v>
      </c>
      <c r="S268" s="33">
        <v>683543.86871999991</v>
      </c>
      <c r="T268" s="34">
        <v>969097.44311999995</v>
      </c>
      <c r="W268" s="206">
        <f t="shared" si="14"/>
        <v>0</v>
      </c>
      <c r="X268" s="59"/>
    </row>
    <row r="269" spans="2:24" x14ac:dyDescent="0.25">
      <c r="B269" s="19"/>
      <c r="C269" s="35" t="s">
        <v>35</v>
      </c>
      <c r="D269" s="28">
        <v>44908731.299999997</v>
      </c>
      <c r="E269" s="28">
        <v>37149123.299999997</v>
      </c>
      <c r="F269" s="29">
        <v>52668339.29999999</v>
      </c>
      <c r="I269" s="35" t="s">
        <v>35</v>
      </c>
      <c r="J269" s="28">
        <v>44908731.299999997</v>
      </c>
      <c r="K269" s="28">
        <v>37149123.299999997</v>
      </c>
      <c r="L269" s="29">
        <v>52668339.29999999</v>
      </c>
      <c r="O269" s="158">
        <f t="shared" si="13"/>
        <v>0</v>
      </c>
      <c r="Q269" s="35" t="s">
        <v>35</v>
      </c>
      <c r="R269" s="28">
        <v>44908731.299999997</v>
      </c>
      <c r="S269" s="28">
        <v>37149123.299999997</v>
      </c>
      <c r="T269" s="29">
        <v>52668339.29999999</v>
      </c>
      <c r="W269" s="206">
        <f t="shared" si="14"/>
        <v>0</v>
      </c>
      <c r="X269" s="59"/>
    </row>
    <row r="270" spans="2:24" x14ac:dyDescent="0.25">
      <c r="B270" s="19"/>
      <c r="C270" s="36" t="s">
        <v>36</v>
      </c>
      <c r="D270" s="37"/>
      <c r="E270" s="37"/>
      <c r="F270" s="38"/>
      <c r="I270" s="36" t="s">
        <v>36</v>
      </c>
      <c r="J270" s="37"/>
      <c r="K270" s="37"/>
      <c r="L270" s="38"/>
      <c r="O270" s="158" t="e">
        <f t="shared" si="13"/>
        <v>#DIV/0!</v>
      </c>
      <c r="Q270" s="68" t="s">
        <v>36</v>
      </c>
      <c r="R270" s="37"/>
      <c r="S270" s="37"/>
      <c r="T270" s="38"/>
      <c r="W270" s="206" t="e">
        <f t="shared" si="14"/>
        <v>#DIV/0!</v>
      </c>
      <c r="X270" s="59"/>
    </row>
    <row r="271" spans="2:24" x14ac:dyDescent="0.25">
      <c r="B271" s="19"/>
      <c r="C271" s="156" t="s">
        <v>52</v>
      </c>
      <c r="D271" s="39">
        <v>365665.96499999997</v>
      </c>
      <c r="E271" s="40">
        <v>365665.96499999997</v>
      </c>
      <c r="F271" s="41">
        <v>365665.96499999997</v>
      </c>
      <c r="I271" s="156" t="s">
        <v>52</v>
      </c>
      <c r="J271" s="39">
        <v>365665.96499999997</v>
      </c>
      <c r="K271" s="40">
        <v>365665.96499999997</v>
      </c>
      <c r="L271" s="41">
        <v>365665.96499999997</v>
      </c>
      <c r="O271" s="158">
        <f t="shared" si="13"/>
        <v>0</v>
      </c>
      <c r="Q271" s="192" t="s">
        <v>52</v>
      </c>
      <c r="R271" s="65">
        <v>365665.96499999997</v>
      </c>
      <c r="S271" s="40">
        <v>365665.96499999997</v>
      </c>
      <c r="T271" s="41">
        <v>365665.96499999997</v>
      </c>
      <c r="W271" s="206">
        <f t="shared" si="14"/>
        <v>0</v>
      </c>
      <c r="X271" s="59"/>
    </row>
    <row r="272" spans="2:24" x14ac:dyDescent="0.25">
      <c r="B272" s="19"/>
      <c r="C272" s="156" t="s">
        <v>38</v>
      </c>
      <c r="D272" s="39">
        <v>223088.73000000004</v>
      </c>
      <c r="E272" s="40">
        <v>223088.73000000004</v>
      </c>
      <c r="F272" s="41">
        <v>223088.73000000004</v>
      </c>
      <c r="I272" s="156" t="s">
        <v>38</v>
      </c>
      <c r="J272" s="39">
        <v>223088.73000000004</v>
      </c>
      <c r="K272" s="40">
        <v>223088.73000000004</v>
      </c>
      <c r="L272" s="41">
        <v>223088.73000000004</v>
      </c>
      <c r="O272" s="158">
        <f t="shared" si="13"/>
        <v>0</v>
      </c>
      <c r="Q272" s="192" t="s">
        <v>38</v>
      </c>
      <c r="R272" s="65">
        <v>223088.73000000004</v>
      </c>
      <c r="S272" s="40">
        <v>223088.73000000004</v>
      </c>
      <c r="T272" s="41">
        <v>223088.73000000004</v>
      </c>
      <c r="W272" s="206">
        <f t="shared" si="14"/>
        <v>0</v>
      </c>
      <c r="X272" s="59"/>
    </row>
    <row r="273" spans="2:24" x14ac:dyDescent="0.25">
      <c r="B273" s="19"/>
      <c r="C273" s="156" t="s">
        <v>39</v>
      </c>
      <c r="D273" s="39">
        <v>5256.1983728372197</v>
      </c>
      <c r="E273" s="40">
        <v>1576.8214246804716</v>
      </c>
      <c r="F273" s="41">
        <v>23320.933463039288</v>
      </c>
      <c r="I273" s="156" t="s">
        <v>39</v>
      </c>
      <c r="J273" s="39">
        <v>5256.1983728372197</v>
      </c>
      <c r="K273" s="40">
        <v>1576.8214246804716</v>
      </c>
      <c r="L273" s="41">
        <v>23320.933463039288</v>
      </c>
      <c r="O273" s="158">
        <f t="shared" si="13"/>
        <v>0</v>
      </c>
      <c r="Q273" s="192" t="s">
        <v>39</v>
      </c>
      <c r="R273" s="65">
        <v>5256.1983728372197</v>
      </c>
      <c r="S273" s="40">
        <v>1576.8214246804716</v>
      </c>
      <c r="T273" s="41">
        <v>23320.933463039288</v>
      </c>
      <c r="W273" s="206">
        <f t="shared" si="14"/>
        <v>0</v>
      </c>
      <c r="X273" s="59"/>
    </row>
    <row r="274" spans="2:24" x14ac:dyDescent="0.25">
      <c r="B274" s="19"/>
      <c r="C274" s="156" t="s">
        <v>40</v>
      </c>
      <c r="D274" s="39">
        <v>243002.05088332552</v>
      </c>
      <c r="E274" s="40">
        <v>3976.4656016067202</v>
      </c>
      <c r="F274" s="41">
        <v>907539.47294689645</v>
      </c>
      <c r="I274" s="156" t="s">
        <v>40</v>
      </c>
      <c r="J274" s="39">
        <v>98683.321707752999</v>
      </c>
      <c r="K274" s="40">
        <v>-22676.881198660831</v>
      </c>
      <c r="L274" s="41">
        <v>477523.97065239644</v>
      </c>
      <c r="O274" s="158">
        <f t="shared" si="13"/>
        <v>-0.59389922287061436</v>
      </c>
      <c r="Q274" s="192" t="s">
        <v>40</v>
      </c>
      <c r="R274" s="65">
        <v>531639.50923447055</v>
      </c>
      <c r="S274" s="40">
        <v>57283.159202141818</v>
      </c>
      <c r="T274" s="41">
        <v>1767570.4775358967</v>
      </c>
      <c r="W274" s="206">
        <f t="shared" si="14"/>
        <v>1.1877984457412287</v>
      </c>
      <c r="X274" s="59"/>
    </row>
    <row r="275" spans="2:24" x14ac:dyDescent="0.25">
      <c r="B275" s="19"/>
      <c r="C275" s="156" t="s">
        <v>41</v>
      </c>
      <c r="D275" s="39">
        <v>3882.5481785034603</v>
      </c>
      <c r="E275" s="40">
        <v>172.9744678825501</v>
      </c>
      <c r="F275" s="41">
        <v>60320.372748123009</v>
      </c>
      <c r="I275" s="156" t="s">
        <v>41</v>
      </c>
      <c r="J275" s="39">
        <v>3882.5481785034603</v>
      </c>
      <c r="K275" s="40">
        <v>172.9744678825501</v>
      </c>
      <c r="L275" s="41">
        <v>60320.372748123009</v>
      </c>
      <c r="O275" s="158">
        <f t="shared" si="13"/>
        <v>0</v>
      </c>
      <c r="Q275" s="192" t="s">
        <v>41</v>
      </c>
      <c r="R275" s="65">
        <v>3882.5481785034603</v>
      </c>
      <c r="S275" s="40">
        <v>172.9744678825501</v>
      </c>
      <c r="T275" s="41">
        <v>60320.372748123009</v>
      </c>
      <c r="W275" s="206">
        <f t="shared" si="14"/>
        <v>0</v>
      </c>
      <c r="X275" s="59"/>
    </row>
    <row r="276" spans="2:24" x14ac:dyDescent="0.25">
      <c r="B276" s="19"/>
      <c r="C276" s="156" t="s">
        <v>42</v>
      </c>
      <c r="D276" s="42">
        <v>0</v>
      </c>
      <c r="E276" s="43">
        <v>0</v>
      </c>
      <c r="F276" s="44">
        <v>0</v>
      </c>
      <c r="I276" s="156" t="s">
        <v>42</v>
      </c>
      <c r="J276" s="42">
        <v>0</v>
      </c>
      <c r="K276" s="43">
        <v>0</v>
      </c>
      <c r="L276" s="44">
        <v>0</v>
      </c>
      <c r="O276" s="158" t="e">
        <f t="shared" si="13"/>
        <v>#DIV/0!</v>
      </c>
      <c r="Q276" s="192" t="s">
        <v>42</v>
      </c>
      <c r="R276" s="43">
        <v>0</v>
      </c>
      <c r="S276" s="43">
        <v>0</v>
      </c>
      <c r="T276" s="44">
        <v>0</v>
      </c>
      <c r="W276" s="206" t="e">
        <f t="shared" si="14"/>
        <v>#DIV/0!</v>
      </c>
      <c r="X276" s="59"/>
    </row>
    <row r="277" spans="2:24" x14ac:dyDescent="0.25">
      <c r="B277" s="19"/>
      <c r="C277" s="157" t="s">
        <v>43</v>
      </c>
      <c r="D277" s="42">
        <v>840895.49243466626</v>
      </c>
      <c r="E277" s="45">
        <v>594480.95649416989</v>
      </c>
      <c r="F277" s="46">
        <v>1579935.4741580589</v>
      </c>
      <c r="I277" s="157" t="s">
        <v>43</v>
      </c>
      <c r="J277" s="42">
        <v>696576.76325909374</v>
      </c>
      <c r="K277" s="45">
        <v>567827.60969390231</v>
      </c>
      <c r="L277" s="46">
        <v>1149919.971863559</v>
      </c>
      <c r="O277" s="158">
        <f t="shared" si="13"/>
        <v>-0.17162504790901278</v>
      </c>
      <c r="Q277" s="193" t="s">
        <v>43</v>
      </c>
      <c r="R277" s="43">
        <v>1129532.9507858113</v>
      </c>
      <c r="S277" s="45">
        <v>647787.65009470494</v>
      </c>
      <c r="T277" s="46">
        <v>2439966.4787470591</v>
      </c>
      <c r="W277" s="206">
        <f t="shared" si="14"/>
        <v>0.34325009581802557</v>
      </c>
      <c r="X277" s="59"/>
    </row>
    <row r="278" spans="2:24" x14ac:dyDescent="0.25">
      <c r="B278" s="19"/>
      <c r="C278" s="36" t="s">
        <v>44</v>
      </c>
      <c r="D278" s="37"/>
      <c r="E278" s="37"/>
      <c r="F278" s="38"/>
      <c r="I278" s="36" t="s">
        <v>44</v>
      </c>
      <c r="J278" s="37"/>
      <c r="K278" s="37"/>
      <c r="L278" s="38"/>
      <c r="O278" s="158" t="e">
        <f t="shared" si="13"/>
        <v>#DIV/0!</v>
      </c>
      <c r="Q278" s="68" t="s">
        <v>44</v>
      </c>
      <c r="R278" s="37"/>
      <c r="S278" s="37"/>
      <c r="T278" s="38"/>
      <c r="W278" s="206" t="e">
        <f t="shared" si="14"/>
        <v>#DIV/0!</v>
      </c>
      <c r="X278" s="59"/>
    </row>
    <row r="279" spans="2:24" x14ac:dyDescent="0.25">
      <c r="B279" s="19"/>
      <c r="C279" s="47" t="s">
        <v>45</v>
      </c>
      <c r="D279" s="39">
        <v>-30172.378117696604</v>
      </c>
      <c r="E279" s="40">
        <v>0</v>
      </c>
      <c r="F279" s="41">
        <v>-33498.840317159811</v>
      </c>
      <c r="I279" s="47" t="s">
        <v>45</v>
      </c>
      <c r="J279" s="39">
        <v>-30172.378117696604</v>
      </c>
      <c r="K279" s="40">
        <v>0</v>
      </c>
      <c r="L279" s="41">
        <v>-33498.840317159811</v>
      </c>
      <c r="O279" s="158">
        <f t="shared" si="13"/>
        <v>0</v>
      </c>
      <c r="Q279" s="69" t="s">
        <v>45</v>
      </c>
      <c r="R279" s="65">
        <v>-30172.378117696604</v>
      </c>
      <c r="S279" s="40">
        <v>0</v>
      </c>
      <c r="T279" s="41">
        <v>-33498.840317159811</v>
      </c>
      <c r="W279" s="206">
        <f t="shared" si="14"/>
        <v>0</v>
      </c>
      <c r="X279" s="59"/>
    </row>
    <row r="280" spans="2:24" x14ac:dyDescent="0.25">
      <c r="B280" s="19"/>
      <c r="C280" s="47" t="s">
        <v>46</v>
      </c>
      <c r="D280" s="39">
        <v>0</v>
      </c>
      <c r="E280" s="40">
        <v>0</v>
      </c>
      <c r="F280" s="41">
        <v>0</v>
      </c>
      <c r="I280" s="47" t="s">
        <v>46</v>
      </c>
      <c r="J280" s="39">
        <v>0</v>
      </c>
      <c r="K280" s="40">
        <v>0</v>
      </c>
      <c r="L280" s="41">
        <v>0</v>
      </c>
      <c r="O280" s="158" t="e">
        <f t="shared" si="13"/>
        <v>#DIV/0!</v>
      </c>
      <c r="Q280" s="69" t="s">
        <v>46</v>
      </c>
      <c r="R280" s="65">
        <v>0</v>
      </c>
      <c r="S280" s="40">
        <v>0</v>
      </c>
      <c r="T280" s="41">
        <v>0</v>
      </c>
      <c r="W280" s="206" t="e">
        <f t="shared" si="14"/>
        <v>#DIV/0!</v>
      </c>
      <c r="X280" s="59"/>
    </row>
    <row r="281" spans="2:24" x14ac:dyDescent="0.25">
      <c r="B281" s="19"/>
      <c r="C281" s="47" t="s">
        <v>47</v>
      </c>
      <c r="D281" s="39">
        <v>-1671.0855572878118</v>
      </c>
      <c r="E281" s="40">
        <v>0</v>
      </c>
      <c r="F281" s="41">
        <v>-2995.8819462741603</v>
      </c>
      <c r="I281" s="47" t="s">
        <v>47</v>
      </c>
      <c r="J281" s="39">
        <v>-1671.0855572878118</v>
      </c>
      <c r="K281" s="40">
        <v>0</v>
      </c>
      <c r="L281" s="41">
        <v>-2995.8819462741603</v>
      </c>
      <c r="O281" s="158">
        <f t="shared" si="13"/>
        <v>0</v>
      </c>
      <c r="Q281" s="69" t="s">
        <v>47</v>
      </c>
      <c r="R281" s="65">
        <v>-1671.0855572878118</v>
      </c>
      <c r="S281" s="40">
        <v>0</v>
      </c>
      <c r="T281" s="41">
        <v>-2995.8819462741603</v>
      </c>
      <c r="W281" s="206">
        <f t="shared" si="14"/>
        <v>0</v>
      </c>
      <c r="X281" s="59"/>
    </row>
    <row r="282" spans="2:24" x14ac:dyDescent="0.25">
      <c r="B282" s="19"/>
      <c r="C282" s="48" t="s">
        <v>48</v>
      </c>
      <c r="D282" s="39">
        <v>-2468.2212180578572</v>
      </c>
      <c r="E282" s="40">
        <v>0</v>
      </c>
      <c r="F282" s="41">
        <v>-36394.529914878702</v>
      </c>
      <c r="I282" s="48" t="s">
        <v>48</v>
      </c>
      <c r="J282" s="39">
        <v>-2468.2212180578572</v>
      </c>
      <c r="K282" s="40">
        <v>0</v>
      </c>
      <c r="L282" s="41">
        <v>-36394.529914878702</v>
      </c>
      <c r="O282" s="158">
        <f t="shared" si="13"/>
        <v>0</v>
      </c>
      <c r="Q282" s="70" t="s">
        <v>48</v>
      </c>
      <c r="R282" s="65">
        <v>-2468.2212180578572</v>
      </c>
      <c r="S282" s="40">
        <v>0</v>
      </c>
      <c r="T282" s="41">
        <v>-36394.529914878702</v>
      </c>
      <c r="W282" s="206">
        <f t="shared" si="14"/>
        <v>0</v>
      </c>
      <c r="X282" s="59"/>
    </row>
    <row r="283" spans="2:24" x14ac:dyDescent="0.25">
      <c r="B283" s="19"/>
      <c r="C283" s="49" t="s">
        <v>49</v>
      </c>
      <c r="D283" s="50">
        <v>-34311.684893042271</v>
      </c>
      <c r="E283" s="51">
        <v>0</v>
      </c>
      <c r="F283" s="52">
        <v>-72889.252178312672</v>
      </c>
      <c r="I283" s="49" t="s">
        <v>49</v>
      </c>
      <c r="J283" s="50">
        <v>-34311.684893042271</v>
      </c>
      <c r="K283" s="51">
        <v>0</v>
      </c>
      <c r="L283" s="52">
        <v>-72889.252178312672</v>
      </c>
      <c r="O283" s="158">
        <f t="shared" si="13"/>
        <v>0</v>
      </c>
      <c r="Q283" s="55" t="s">
        <v>49</v>
      </c>
      <c r="R283" s="66">
        <v>-34311.684893042271</v>
      </c>
      <c r="S283" s="51">
        <v>0</v>
      </c>
      <c r="T283" s="52">
        <v>-72889.252178312672</v>
      </c>
      <c r="W283" s="206">
        <f t="shared" si="14"/>
        <v>0</v>
      </c>
      <c r="X283" s="59"/>
    </row>
    <row r="284" spans="2:24" x14ac:dyDescent="0.25">
      <c r="B284" s="19"/>
      <c r="X284" s="59"/>
    </row>
    <row r="285" spans="2:24" x14ac:dyDescent="0.25">
      <c r="B285" s="60"/>
      <c r="C285" s="194"/>
      <c r="D285" s="194"/>
      <c r="E285" s="194"/>
      <c r="F285" s="194"/>
      <c r="G285" s="194"/>
      <c r="H285" s="194"/>
      <c r="I285" s="194"/>
      <c r="J285" s="194"/>
      <c r="K285" s="194"/>
      <c r="L285" s="194"/>
      <c r="M285" s="194"/>
      <c r="N285" s="194"/>
      <c r="O285" s="194"/>
      <c r="P285" s="194"/>
      <c r="Q285" s="194"/>
      <c r="R285" s="194"/>
      <c r="S285" s="194"/>
      <c r="T285" s="194"/>
      <c r="U285" s="194"/>
      <c r="V285" s="194"/>
      <c r="W285" s="207"/>
      <c r="X285" s="61"/>
    </row>
  </sheetData>
  <mergeCells count="27">
    <mergeCell ref="C251:D251"/>
    <mergeCell ref="D263:F263"/>
    <mergeCell ref="J263:L263"/>
    <mergeCell ref="R263:T263"/>
    <mergeCell ref="C173:D173"/>
    <mergeCell ref="D185:F185"/>
    <mergeCell ref="J185:L185"/>
    <mergeCell ref="R185:T185"/>
    <mergeCell ref="C212:D212"/>
    <mergeCell ref="D224:F224"/>
    <mergeCell ref="J224:L224"/>
    <mergeCell ref="R224:T224"/>
    <mergeCell ref="C134:D134"/>
    <mergeCell ref="D146:F146"/>
    <mergeCell ref="J146:L146"/>
    <mergeCell ref="R68:T68"/>
    <mergeCell ref="R107:T107"/>
    <mergeCell ref="R146:T146"/>
    <mergeCell ref="C95:D95"/>
    <mergeCell ref="D107:F107"/>
    <mergeCell ref="J107:L107"/>
    <mergeCell ref="C17:D17"/>
    <mergeCell ref="D29:F29"/>
    <mergeCell ref="J29:L29"/>
    <mergeCell ref="C56:D56"/>
    <mergeCell ref="D68:F68"/>
    <mergeCell ref="J68:L6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C1D0124412F84E9397B5E9690B6932" ma:contentTypeVersion="6" ma:contentTypeDescription="Create a new document." ma:contentTypeScope="" ma:versionID="2385106915e4bcc96badc9491ccf19bf">
  <xsd:schema xmlns:xsd="http://www.w3.org/2001/XMLSchema" xmlns:xs="http://www.w3.org/2001/XMLSchema" xmlns:p="http://schemas.microsoft.com/office/2006/metadata/properties" xmlns:ns2="401f160e-6254-463d-bd1e-9e8e2a1c08a0" xmlns:ns3="ae0b9591-a3d7-4c2e-9b97-343ca8f4acd8" targetNamespace="http://schemas.microsoft.com/office/2006/metadata/properties" ma:root="true" ma:fieldsID="62672ff1403b0af2bb95989dd5529c78" ns2:_="" ns3:_="">
    <xsd:import namespace="401f160e-6254-463d-bd1e-9e8e2a1c08a0"/>
    <xsd:import namespace="ae0b9591-a3d7-4c2e-9b97-343ca8f4acd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1f160e-6254-463d-bd1e-9e8e2a1c08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e0b9591-a3d7-4c2e-9b97-343ca8f4acd8"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013AB48-FE03-4302-AA3C-2477407B2366}">
  <ds:schemaRefs>
    <ds:schemaRef ds:uri="http://schemas.microsoft.com/sharepoint/v3/contenttype/forms"/>
  </ds:schemaRefs>
</ds:datastoreItem>
</file>

<file path=customXml/itemProps2.xml><?xml version="1.0" encoding="utf-8"?>
<ds:datastoreItem xmlns:ds="http://schemas.openxmlformats.org/officeDocument/2006/customXml" ds:itemID="{4C9E6402-8D2F-407D-ACE5-D266A979D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1f160e-6254-463d-bd1e-9e8e2a1c08a0"/>
    <ds:schemaRef ds:uri="ae0b9591-a3d7-4c2e-9b97-343ca8f4ac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FF60A8-5A67-4B9B-B7AA-027275F9C71A}">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 Sheet</vt:lpstr>
      <vt:lpstr>Summary of findings</vt:lpstr>
      <vt:lpstr>Background&gt;&gt;</vt:lpstr>
      <vt:lpstr>Core Data Input</vt:lpstr>
      <vt:lpstr>Casestudy</vt:lpstr>
      <vt:lpstr>Tests&gt;&gt;</vt:lpstr>
      <vt:lpstr>Bog Plants</vt:lpstr>
      <vt:lpstr>Peat Characteristics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Maynard, Hayley</dc:creator>
  <cp:keywords/>
  <dc:description/>
  <cp:lastModifiedBy>Maskrey, Rebecca</cp:lastModifiedBy>
  <cp:revision/>
  <dcterms:created xsi:type="dcterms:W3CDTF">2024-05-07T15:53:47Z</dcterms:created>
  <dcterms:modified xsi:type="dcterms:W3CDTF">2024-07-16T12:07:34Z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0x01010047C1D0124412F84E9397B5E9690B6932</vt:lpwstr>
  </property>
</Properties>
</file>